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6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6.xml" ContentType="application/vnd.openxmlformats-officedocument.drawing+xml"/>
  <Override PartName="/xl/drawings/drawing1.xml" ContentType="application/vnd.openxmlformats-officedocument.drawing+xml"/>
  <Override PartName="/xl/drawings/drawing5.xml" ContentType="application/vnd.openxmlformats-officedocument.drawing+xml"/>
  <Override PartName="/xl/drawings/drawing2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аздел 1" sheetId="1" state="visible" r:id="rId2"/>
    <sheet name="Раздел 2" sheetId="2" state="visible" r:id="rId3"/>
    <sheet name="Раздел 3" sheetId="3" state="visible" r:id="rId4"/>
    <sheet name="Раздел 4" sheetId="4" state="visible" r:id="rId5"/>
    <sheet name="Раздел 5" sheetId="5" state="visible" r:id="rId6"/>
    <sheet name="Резерв" sheetId="6" state="visible" r:id="rId7"/>
    <sheet name=" для Фонда" sheetId="7" state="hidden" r:id="rId8"/>
  </sheets>
  <externalReferences>
    <externalReference r:id="rId9"/>
  </externalReferences>
  <definedNames>
    <definedName function="false" hidden="false" localSheetId="6" name="_xlnm.Print_Area" vbProcedure="false">' для Фонда'!$B$1:$V$349</definedName>
    <definedName function="false" hidden="true" localSheetId="6" name="_xlnm._FilterDatabase" vbProcedure="false">' для Фонда'!$A$7:$ER$350</definedName>
    <definedName function="false" hidden="false" localSheetId="0" name="_xlnm.Print_Area" vbProcedure="false">'Раздел 1'!$A$1:$S$569</definedName>
    <definedName function="false" hidden="true" localSheetId="0" name="_xlnm._FilterDatabase" vbProcedure="false">'Раздел 1'!$A$7:$S$569</definedName>
    <definedName function="false" hidden="false" localSheetId="1" name="_xlnm.Print_Area" vbProcedure="false">'Раздел 2'!$A$1:$V$569</definedName>
    <definedName function="false" hidden="true" localSheetId="1" name="_xlnm._FilterDatabase" vbProcedure="false">'Раздел 2'!$A$7:$V$569</definedName>
    <definedName function="false" hidden="true" localSheetId="2" name="_xlnm._FilterDatabase" vbProcedure="false">'Раздел 3'!$A$6:$J$271</definedName>
    <definedName function="false" hidden="true" localSheetId="3" name="_xlnm._FilterDatabase" vbProcedure="false">'Раздел 4'!$A$5:$M$5</definedName>
    <definedName function="false" hidden="true" localSheetId="5" name="_xlnm._FilterDatabase" vbProcedure="false">Резерв!$A$7:$U$262</definedName>
    <definedName function="false" hidden="false" localSheetId="0" name="Z_4F0BDF49_A609_43F2_A1D1_6D99D003CEC4_.wvu.FilterData" vbProcedure="false">'раздел 1'!#ref!</definedName>
    <definedName function="false" hidden="false" localSheetId="0" name="Z_71B67E1B_B891_4F93_908E_7187847C638D_.wvu.FilterData" vbProcedure="false">'раздел 1'!#ref!</definedName>
    <definedName function="false" hidden="false" localSheetId="0" name="Z_9914400A_93D7_44F0_9C2B_2D9BD19EDB2A_.wvu.FilterData" vbProcedure="false">'раздел 1'!#ref!</definedName>
    <definedName function="false" hidden="false" localSheetId="0" name="Z_B38E19AB_A25C_412D_B8A7_63B87F7485CB_.wvu.FilterData" vbProcedure="false">'раздел 1'!#ref!</definedName>
    <definedName function="false" hidden="false" localSheetId="0" name="Z_D230237E_3FD4_4AFA_9B06_7782AC8D5B69_.wvu.FilterData" vbProcedure="false">'раздел 1'!#ref!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<sst xmlns="http://schemas.openxmlformats.org/spreadsheetml/2006/main" count="5305" uniqueCount="1215">
  <si>
    <t xml:space="preserve">Приложение к приказу Министерства строительства, жилищно-коммунального хозяйства и энергетики Республики Карелия от 21 декабря 2023 года № 451</t>
  </si>
  <si>
    <t xml:space="preserve">Краткосрочный план реализации региональной программы капитального ремонта в 2022-2024г.г. общего имущества в многоквартирных домах, расположенных на территории Республики Карелия, на 2015-2048 годы</t>
  </si>
  <si>
    <t xml:space="preserve">Раздел № 1.   Перечень многоквартирных домов, которые подлежат капитальному ремонту</t>
  </si>
  <si>
    <t xml:space="preserve">№ п/п</t>
  </si>
  <si>
    <t xml:space="preserve">Адрес многоквартирного дома (далее - МКД)</t>
  </si>
  <si>
    <t xml:space="preserve">Год</t>
  </si>
  <si>
    <t xml:space="preserve">Общий счет регионального оператора/Спецсчет</t>
  </si>
  <si>
    <t xml:space="preserve">Материал стен</t>
  </si>
  <si>
    <t xml:space="preserve">Количество этажей</t>
  </si>
  <si>
    <t xml:space="preserve">Количество подъездов</t>
  </si>
  <si>
    <t xml:space="preserve">Общая площадь МКД, всего</t>
  </si>
  <si>
    <t xml:space="preserve">Площадь помещений МКД</t>
  </si>
  <si>
    <t xml:space="preserve">Количество жителей, зарегистрированных в МКД на дату утверждения краткосрочного плана</t>
  </si>
  <si>
    <t xml:space="preserve">Стоимость капитального ремонта</t>
  </si>
  <si>
    <t xml:space="preserve">Удельная стоимость капитального ремонта 1 кв. м общей площади помещений МКД</t>
  </si>
  <si>
    <t xml:space="preserve">Предельная стоимость капитального ремонта 1 кв. м общей площади помещений МКД</t>
  </si>
  <si>
    <t xml:space="preserve">Плановая дата завершения работ</t>
  </si>
  <si>
    <t xml:space="preserve">ввода в эксплуатацию</t>
  </si>
  <si>
    <t xml:space="preserve">завершения последнего капитального ремонта</t>
  </si>
  <si>
    <t xml:space="preserve">всего</t>
  </si>
  <si>
    <t xml:space="preserve">В том числе жилых помещений, находящихся в собственности граждан</t>
  </si>
  <si>
    <t xml:space="preserve">За счет средств бюджета Республики Карелия</t>
  </si>
  <si>
    <t xml:space="preserve">За счет средств местного бюджета</t>
  </si>
  <si>
    <t xml:space="preserve">За счет средств собственников помещений в МКД</t>
  </si>
  <si>
    <t xml:space="preserve">кв.м</t>
  </si>
  <si>
    <t xml:space="preserve">чел.</t>
  </si>
  <si>
    <t xml:space="preserve">руб.</t>
  </si>
  <si>
    <t xml:space="preserve">руб./кв.м</t>
  </si>
  <si>
    <t xml:space="preserve">1</t>
  </si>
  <si>
    <t xml:space="preserve">2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</si>
  <si>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</si>
  <si>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</si>
  <si>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</si>
  <si>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</si>
  <si>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</si>
  <si>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</si>
  <si>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</si>
  <si>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</si>
  <si>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</si>
  <si>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</si>
  <si>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</si>
  <si>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</si>
  <si>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</si>
  <si>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</si>
  <si>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</si>
  <si>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Итого по Республике Карелия</t>
  </si>
  <si>
    <t xml:space="preserve">Всего по Республике Карелия в 2022г. МКД</t>
  </si>
  <si>
    <t xml:space="preserve">Итого по РО Республике Карелия в 2022г. </t>
  </si>
  <si>
    <t xml:space="preserve">Итого по СС Республике Карелия в 2022г. </t>
  </si>
  <si>
    <t xml:space="preserve">Спецсчет</t>
  </si>
  <si>
    <t xml:space="preserve">Всего по Республике Карелия в 2023г. МКД</t>
  </si>
  <si>
    <t xml:space="preserve">Итого по РО Республике Карелия в 2023г. </t>
  </si>
  <si>
    <t xml:space="preserve">Итого по СС Республике Карелия в 2023г. </t>
  </si>
  <si>
    <t xml:space="preserve">Всего по Республике Карелия в 2024г. МКД</t>
  </si>
  <si>
    <t xml:space="preserve">Итого по РО Республике Карелия в 2024г. </t>
  </si>
  <si>
    <t xml:space="preserve">Итого по СС Республике Карелия в 2024г. </t>
  </si>
  <si>
    <t xml:space="preserve">Петрозаводский городской округ</t>
  </si>
  <si>
    <t xml:space="preserve">Петрозаводский ГО, г. Петрозаводск, ул. Чернышевского, д. 20</t>
  </si>
  <si>
    <t xml:space="preserve">Регоператор</t>
  </si>
  <si>
    <t xml:space="preserve">Кирпичный</t>
  </si>
  <si>
    <t xml:space="preserve">Петрозаводский ГО, г. Петрозаводск, ул. Мурманская, д. 16</t>
  </si>
  <si>
    <t xml:space="preserve">Петрозаводский ГО, г. Петрозаводск, ул. Фрунзе, д. 6</t>
  </si>
  <si>
    <t xml:space="preserve">Блочный</t>
  </si>
  <si>
    <t xml:space="preserve">Петрозаводский ГО, г. Петрозаводск, ул. Анохина, д. 35</t>
  </si>
  <si>
    <t xml:space="preserve">Панельный</t>
  </si>
  <si>
    <t xml:space="preserve">Петрозаводский ГО, г. Петрозаводск, ул. Коммунистов, д. 3</t>
  </si>
  <si>
    <t xml:space="preserve">Петрозаводский ГО, г. Петрозаводск, ул. Куйбышева, д. 20</t>
  </si>
  <si>
    <t xml:space="preserve">Петрозаводский ГО, г. Петрозаводск, ул. Подсочная, д. 1</t>
  </si>
  <si>
    <t xml:space="preserve">Петрозаводский ГО, г. Петрозаводск, ул. Пушкинская, д. 1</t>
  </si>
  <si>
    <t xml:space="preserve">Петрозаводский ГО, г. Петрозаводск, ул. Чернышевского, д. 28</t>
  </si>
  <si>
    <t xml:space="preserve">1959</t>
  </si>
  <si>
    <t xml:space="preserve">Петрозаводский ГО, г. Петрозаводск, ул. Виданская, д. 16</t>
  </si>
  <si>
    <t xml:space="preserve">Петрозаводский ГО, г. Петрозаводск, ул. Свердлова, д. 1</t>
  </si>
  <si>
    <t xml:space="preserve">1962</t>
  </si>
  <si>
    <t xml:space="preserve">Петрозаводский ГО, г. Петрозаводск, ул. Максима Горького, д. 11</t>
  </si>
  <si>
    <t xml:space="preserve">Петрозаводский ГО, г. Петрозаводск, ул. Гоголя, д. 5</t>
  </si>
  <si>
    <t xml:space="preserve">1952</t>
  </si>
  <si>
    <t xml:space="preserve">Петрозаводский ГО, г. Петрозаводск, ул. Анохина, д. 12</t>
  </si>
  <si>
    <t xml:space="preserve">1935</t>
  </si>
  <si>
    <t xml:space="preserve">Кирпичные</t>
  </si>
  <si>
    <t xml:space="preserve">Петрозаводский ГО, г. Петрозаводск, ул. Анохина, д. 8 (ОКН)</t>
  </si>
  <si>
    <t xml:space="preserve">1934</t>
  </si>
  <si>
    <t xml:space="preserve">Петрозаводский ГО, г. Петрозаводск, ул. Загородная, д. 17</t>
  </si>
  <si>
    <t xml:space="preserve">1963</t>
  </si>
  <si>
    <t xml:space="preserve">Петрозаводский ГО, г. Петрозаводск, ул. Загородная, д. 22</t>
  </si>
  <si>
    <t xml:space="preserve">1965</t>
  </si>
  <si>
    <t xml:space="preserve">Петрозаводский ГО, г. Петрозаводск, просп. Александра Невского, д. 16</t>
  </si>
  <si>
    <t xml:space="preserve">Петрозаводский ГО, г. Петрозаводск, просп. Карла Маркса, д. 20 (ОКН)</t>
  </si>
  <si>
    <t xml:space="preserve">1953</t>
  </si>
  <si>
    <t xml:space="preserve">Петрозаводский ГО, г. Петрозаводск, просп. Первомайский, д. 14</t>
  </si>
  <si>
    <t xml:space="preserve">1950</t>
  </si>
  <si>
    <t xml:space="preserve">Петрозаводский ГО, г. Петрозаводск, ул. Свирская, д. 12</t>
  </si>
  <si>
    <t xml:space="preserve">Петрозаводский ГО, г. Петрозаводск, ул. Фридриха Энгельса, д. 13</t>
  </si>
  <si>
    <t xml:space="preserve">Петрозаводский ГО, г. Петрозаводск, ул. Луначарского, д. 42</t>
  </si>
  <si>
    <t xml:space="preserve">Петрозаводский ГО, г. Петрозаводск, ул. Луначарского, д. 59</t>
  </si>
  <si>
    <t xml:space="preserve">Петрозаводский ГО, г. Петрозаводск, ул. Луначарского, д. 63</t>
  </si>
  <si>
    <t xml:space="preserve">Петрозаводский ГО, г. Петрозаводск, ул. Свирская, д. 8</t>
  </si>
  <si>
    <t xml:space="preserve">Петрозаводский ГО, г. Петрозаводск, ул. Советская, д. 53</t>
  </si>
  <si>
    <t xml:space="preserve">1960</t>
  </si>
  <si>
    <t xml:space="preserve">Петрозаводский ГО, г. Петрозаводск, ул. Чернышевского, д. 22</t>
  </si>
  <si>
    <t xml:space="preserve">1949</t>
  </si>
  <si>
    <t xml:space="preserve">Петрозаводский ГО, г. Петрозаводск, просп. Александра Невского, д. 22</t>
  </si>
  <si>
    <t xml:space="preserve">Петрозаводский ГО, г. Петрозаводск, ул. Правды, д. 3</t>
  </si>
  <si>
    <t xml:space="preserve">Петрозаводский ГО, г. Петрозаводск, ул. Ключевая, д. 11</t>
  </si>
  <si>
    <t xml:space="preserve">1958</t>
  </si>
  <si>
    <t xml:space="preserve">Петрозаводский ГО, г. Петрозаводск, ул. Нойбранденбургская, д. 9</t>
  </si>
  <si>
    <t xml:space="preserve">Петрозаводский ГО, г. Петрозаводск, просп. Карла Маркса, д. 22 (ОКН)</t>
  </si>
  <si>
    <t xml:space="preserve">Петрозаводский ГО, г. Петрозаводск, ул. Максима Горького, д. 15</t>
  </si>
  <si>
    <t xml:space="preserve">Петрозаводский ГО, г. Петрозаводск, ул. Ведлозерская, д. 16б</t>
  </si>
  <si>
    <t xml:space="preserve">Петрозаводский ГО, г. Петрозаводск, ул. Ведлозерская, д. 18б</t>
  </si>
  <si>
    <t xml:space="preserve">Петрозаводский ГО, г. Петрозаводск, ул. Ригачина, д. 4</t>
  </si>
  <si>
    <t xml:space="preserve">Петрозаводский ГО, г. Петрозаводск, ул. Анохина, д. 29</t>
  </si>
  <si>
    <t xml:space="preserve">Петрозаводский ГО, г. Петрозаводск, ул. Кирова, д. 3</t>
  </si>
  <si>
    <t xml:space="preserve">Итого по Петрозаводскому г.о. в 2022г.</t>
  </si>
  <si>
    <t xml:space="preserve">Петрозаводский ГО, г. Петрозаводск, просп. Александра Невского, д. 10</t>
  </si>
  <si>
    <t xml:space="preserve">Петрозаводский ГО, г. Петрозаводск, ул. Загородная, д. 15</t>
  </si>
  <si>
    <t xml:space="preserve">1964</t>
  </si>
  <si>
    <t xml:space="preserve">Петрозаводский ГО, г. Петрозаводск, ул. Ключевая, д. 7</t>
  </si>
  <si>
    <t xml:space="preserve">Петрозаводский ГО, г. Петрозаводск, ул. Красноармейская, д. 20</t>
  </si>
  <si>
    <t xml:space="preserve">Петрозаводский ГО, г. Петрозаводск, ул. Краснофлотская, д. 2</t>
  </si>
  <si>
    <t xml:space="preserve">Брусчатый</t>
  </si>
  <si>
    <t xml:space="preserve">Петрозаводский ГО, г. Петрозаводск, ул. Кузьмина, д. 41</t>
  </si>
  <si>
    <t xml:space="preserve">1961</t>
  </si>
  <si>
    <t xml:space="preserve">Петрозаводский ГО, г. Петрозаводск, ул. Луначарского, д. 37</t>
  </si>
  <si>
    <t xml:space="preserve">Петрозаводский ГО, г. Петрозаводск, ул. Московская, д. 20</t>
  </si>
  <si>
    <t xml:space="preserve">1957</t>
  </si>
  <si>
    <t xml:space="preserve">Петрозаводский ГО, г. Петрозаводск, ул. Правды, д. 11</t>
  </si>
  <si>
    <t xml:space="preserve">Петрозаводский ГО, г. Петрозаводск, ул. Птицефабрика, д. 13</t>
  </si>
  <si>
    <t xml:space="preserve">Петрозаводский ГО, г. Петрозаводск, ул. Сулажгорского Кирпичного завода, д. 16</t>
  </si>
  <si>
    <t xml:space="preserve">1955</t>
  </si>
  <si>
    <t xml:space="preserve">Петрозаводский ГО, г. Петрозаводск, ул. Фрунзе, д. 18</t>
  </si>
  <si>
    <t xml:space="preserve">Петрозаводский ГО, г. Петрозаводск, ул. Фрунзе, д. 21</t>
  </si>
  <si>
    <t xml:space="preserve">Петрозаводский ГО, г. Петрозаводск, ул. Фурманова, д. 3</t>
  </si>
  <si>
    <t xml:space="preserve">Петрозаводский ГО, г. Петрозаводск, ул. Чернышевского, д. 11</t>
  </si>
  <si>
    <t xml:space="preserve">Петрозаводский ГО, г. Петрозаводск, ул. Шотмана, д. 4</t>
  </si>
  <si>
    <t xml:space="preserve">1967</t>
  </si>
  <si>
    <t xml:space="preserve">Петрозаводский ГО, ст. Томицы (г Петрозаводск), д. 10</t>
  </si>
  <si>
    <t xml:space="preserve">Петрозаводский ГО, г. Петрозаводск, ул. Онежский Разъезд, д. 6</t>
  </si>
  <si>
    <t xml:space="preserve">Петрозаводский ГО, г. Петрозаводск, ул. Онежский Разъезд, д. 9</t>
  </si>
  <si>
    <t xml:space="preserve">1973</t>
  </si>
  <si>
    <t xml:space="preserve">Петрозаводский ГО, г. Петрозаводск, ул. Фридриха Энгельса, д. 17</t>
  </si>
  <si>
    <t xml:space="preserve">Петрозаводский ГО, г. Петрозаводск, ул. Калинина, д. 55б</t>
  </si>
  <si>
    <t xml:space="preserve">1974</t>
  </si>
  <si>
    <t xml:space="preserve">Петрозаводский ГО, г. Петрозаводск, ул. Кооперативная, д. 3а</t>
  </si>
  <si>
    <t xml:space="preserve">Петрозаводский ГО, г. Петрозаводск, ул. Антикайнена, д. 5</t>
  </si>
  <si>
    <t xml:space="preserve">Петрозаводский ГО, г. Петрозаводск, наб. Лососинская, д. 17</t>
  </si>
  <si>
    <t xml:space="preserve">Петрозаводский ГО, г. Петрозаводск, просп. Александра Невского, д. 46</t>
  </si>
  <si>
    <t xml:space="preserve">Петрозаводский ГО, г. Петрозаводск, просп. Ленина, д. 26</t>
  </si>
  <si>
    <t xml:space="preserve">Петрозаводский ГО, г. Петрозаводск, ул. Машезерская, д. 3</t>
  </si>
  <si>
    <t xml:space="preserve">Петрозаводский ГО, г. Петрозаводск, ул. Советская, д. 16а</t>
  </si>
  <si>
    <t xml:space="preserve">Петрозаводский ГО, г. Петрозаводск, ул. Максима Горького, д. 1</t>
  </si>
  <si>
    <t xml:space="preserve">Петрозаводский ГО, г. Петрозаводск, ул. Луначарского, д. 5</t>
  </si>
  <si>
    <t xml:space="preserve">Петрозаводский ГО, г. Петрозаводск, пр-кт Александра Невского, д. 13</t>
  </si>
  <si>
    <t xml:space="preserve">Панельные</t>
  </si>
  <si>
    <t xml:space="preserve">Петрозаводский ГО, г. Петрозаводск, ул. Гоголя, д. 3</t>
  </si>
  <si>
    <t xml:space="preserve">Петрозаводский ГО, г. Петрозаводск, ул. Гоголя, д. 14</t>
  </si>
  <si>
    <t xml:space="preserve">Петрозаводский ГО, г. Петрозаводск, ул. Гоголя, д. 22 (ОКН)</t>
  </si>
  <si>
    <t xml:space="preserve">Петрозаводский ГО, г. Петрозаводск, ул. Фрунзе, д. 22</t>
  </si>
  <si>
    <t xml:space="preserve">Петрозаводский ГО, г. Петрозаводск, ул. Куйбышева, д. 10</t>
  </si>
  <si>
    <t xml:space="preserve">Петрозаводский ГО, г. Петрозаводск, ул. Зайцева, д. 53</t>
  </si>
  <si>
    <t xml:space="preserve">Петрозаводский ГО, г. Петрозаводск, ул. Максима Горького, д. 3</t>
  </si>
  <si>
    <t xml:space="preserve">Петрозаводский ГО, г. Петрозаводск, ул. Анохина, д. 18а</t>
  </si>
  <si>
    <t xml:space="preserve">1948</t>
  </si>
  <si>
    <t xml:space="preserve">Петрозаводский ГО, г. Петрозаводск, просп. Александра Невского, д. 3</t>
  </si>
  <si>
    <t xml:space="preserve">1954</t>
  </si>
  <si>
    <t xml:space="preserve">Петрозаводский ГО, г. Петрозаводск, просп. Первомайский, д. 8</t>
  </si>
  <si>
    <t xml:space="preserve">Петрозаводский ГО, г. Петрозаводск, просп. Александра Невского, д. 55</t>
  </si>
  <si>
    <t xml:space="preserve">Петрозаводский ГО, г. Петрозаводск, ул. Мурманская, д. 21</t>
  </si>
  <si>
    <t xml:space="preserve">Петрозаводский ГО, г. Петрозаводск, ул. Правды, д. 1а</t>
  </si>
  <si>
    <t xml:space="preserve">Республика Карелия, г. Петрозаводск, ул. Советская, д. 19</t>
  </si>
  <si>
    <t xml:space="preserve">Республика Карелия, г. Петрозаводск, ул. Свердлова, д. 4</t>
  </si>
  <si>
    <t xml:space="preserve">Республика Карелия, г. Петрозаводск, ул. Титова, д. 7 </t>
  </si>
  <si>
    <t xml:space="preserve">Петрозаводский ГО, г. Петрозаводск, ул. Чернышевского, д. 18</t>
  </si>
  <si>
    <t xml:space="preserve">Петрозаводский ГО, г. Петрозаводск, ул. Чернышевского, д. 19</t>
  </si>
  <si>
    <t xml:space="preserve">1941</t>
  </si>
  <si>
    <t xml:space="preserve">Итого по Петрозаводскому г.о. в 2023г.</t>
  </si>
  <si>
    <t xml:space="preserve">Петрозаводский ГО, г. Петрозаводск, ул. Володарского, д. 25</t>
  </si>
  <si>
    <t xml:space="preserve">Петрозаводский ГО, г. Петрозаводск, ул. Лесная, д. 24</t>
  </si>
  <si>
    <t xml:space="preserve">Петрозаводский ГО, г. Петрозаводск, ул. Лизы Чайкиной, д. 8</t>
  </si>
  <si>
    <t xml:space="preserve">Петрозаводский ГО, г. Петрозаводск, ул. Пробная, д. 22</t>
  </si>
  <si>
    <t xml:space="preserve">Петрозаводский ГО, г. Петрозаводск, ул. Сорокская, д. 5</t>
  </si>
  <si>
    <t xml:space="preserve">Петрозаводский ГО, г. Петрозаводск, просп. Александра Невского, д. 1</t>
  </si>
  <si>
    <t xml:space="preserve">Петрозаводский ГО, г. Петрозаводск, ул. Коммунистов, д. 31</t>
  </si>
  <si>
    <t xml:space="preserve">Петрозаводский ГО, г. Петрозаводск, просп. Александра Невского, д. 4</t>
  </si>
  <si>
    <t xml:space="preserve">Республика Карелия, г. Петрозаводск, ул. Ведлозерская, д. 16Б</t>
  </si>
  <si>
    <t xml:space="preserve">Республика Карелия, г. Петрозаводск, ул. Ведлозерская, д. 18Б</t>
  </si>
  <si>
    <t xml:space="preserve">Петрозаводский ГО, г. Петрозаводск, наб. Лососинская, д. 13</t>
  </si>
  <si>
    <t xml:space="preserve">Петрозаводский ГО, г. Петрозаводск, ул. Володарского, д. 43</t>
  </si>
  <si>
    <t xml:space="preserve">Республика Карелия, г. Петрозаводск, ул. А. Невского, д. 57А</t>
  </si>
  <si>
    <t xml:space="preserve">Петрозаводский ГО, г. Петрозаводск, ул. Шотмана, д. 54</t>
  </si>
  <si>
    <t xml:space="preserve">Петрозаводский ГО, г. Петрозаводск, ул. Германа Титова, д. 7</t>
  </si>
  <si>
    <t xml:space="preserve">Петрозаводский ГО, г. Петрозаводск, ул. Чернышевского, д. 24</t>
  </si>
  <si>
    <t xml:space="preserve">Петрозаводский ГО, г. Петрозаводск, ул. Советская, д. 19</t>
  </si>
  <si>
    <t xml:space="preserve">Петрозаводский ГО, г. Петрозаводск, ул. Фрунзе, д. 24</t>
  </si>
  <si>
    <t xml:space="preserve">Петрозаводский ГО, г. Петрозаводск, ул. Железнодорожная, д. 4а</t>
  </si>
  <si>
    <t xml:space="preserve">Петрозаводский ГО, г. Петрозаводск, ул. Куйбышева, д. 18а</t>
  </si>
  <si>
    <t xml:space="preserve">Итого по Петрозаводскому г.о. в 2024г.</t>
  </si>
  <si>
    <t xml:space="preserve">Итого по Петрозаводскому г.о.</t>
  </si>
  <si>
    <t xml:space="preserve">Беломорский муниципальный район</t>
  </si>
  <si>
    <t xml:space="preserve">Беломорский р-н, Беломорское г/п, г. Беломорск, ул. Портовое шоссе, д. 20</t>
  </si>
  <si>
    <t xml:space="preserve">Итого по Беломорскому муниципальному району в 2022г.</t>
  </si>
  <si>
    <t xml:space="preserve">Беломорский р-н, Беломорское г/п, г. Беломорск, ул. Портовое шоссе, д. 21</t>
  </si>
  <si>
    <t xml:space="preserve">Итого по Беломорскому муниципальному району в 2023г.</t>
  </si>
  <si>
    <t xml:space="preserve">Беломорский р-н, Беломорское г/п, г. Беломорск, ул. Пашкова, д. 1</t>
  </si>
  <si>
    <t xml:space="preserve">Итого по Беломорскому муниципальному району в 2024г.</t>
  </si>
  <si>
    <t xml:space="preserve">Итого по Беломорскому муниципальному району</t>
  </si>
  <si>
    <t xml:space="preserve">Калевальский  муниципальный район</t>
  </si>
  <si>
    <t xml:space="preserve">Калевальский р-н, Боровское с/п, пос. Боровой, ул. Гористая, д. 9</t>
  </si>
  <si>
    <t xml:space="preserve">Итого по Калевальскому муниципальному району в 2022г.</t>
  </si>
  <si>
    <t xml:space="preserve">Калевальский р-н, Калевальское г/п, пгт Калевала, ул. Стрельникова, д. 13</t>
  </si>
  <si>
    <t xml:space="preserve">Итого по Калевальскому муниципальному району в 2023г.</t>
  </si>
  <si>
    <t xml:space="preserve">Калевальский р-н, Калевальское г/п, пгт Калевала, ул. Красноармейская, д. 11</t>
  </si>
  <si>
    <t xml:space="preserve">Калевальский р-н, Калевальское г/п, пгт Калевала, ул. Первомайская, д. 8а</t>
  </si>
  <si>
    <t xml:space="preserve">1984</t>
  </si>
  <si>
    <t xml:space="preserve">Итого по Калевальскому муниципальному району в 2024г.</t>
  </si>
  <si>
    <t xml:space="preserve">Итого по Калевальскому муниципальному району</t>
  </si>
  <si>
    <t xml:space="preserve">Кемский муниципальный район</t>
  </si>
  <si>
    <t xml:space="preserve">Кемский р-н, Кривопорожское с/п, пос. Кривой Порог, ул. Кольцевая, д. 17</t>
  </si>
  <si>
    <t xml:space="preserve">Каменные</t>
  </si>
  <si>
    <t xml:space="preserve">Кемский р-н, Кемское г/п, г. Кемь, просп. Пролетарский, д. 63</t>
  </si>
  <si>
    <t xml:space="preserve">Итого по Кемскому муниципальному району в 2022г.</t>
  </si>
  <si>
    <t xml:space="preserve">Кемский р-н, Кемское г/п, г. Кемь, просп. Пролетарский, д. 51</t>
  </si>
  <si>
    <t xml:space="preserve">Итого по Кемскому муниципальному району в 2023г.</t>
  </si>
  <si>
    <t xml:space="preserve">Кемский р-н, Кемское г/п, г. Кемь, ул. Каменева, д. 8</t>
  </si>
  <si>
    <t xml:space="preserve">1956</t>
  </si>
  <si>
    <t xml:space="preserve">Итого по Кемскому муниципальному району в 2024г.</t>
  </si>
  <si>
    <t xml:space="preserve">Итого по Кемскому муниципальному району</t>
  </si>
  <si>
    <t xml:space="preserve">Кондопожский муниципальный район</t>
  </si>
  <si>
    <t xml:space="preserve">Кондопожский р-н, Кондопожское г/п, г. Кондопога, ул. М.Горького, д. 11</t>
  </si>
  <si>
    <t xml:space="preserve">Кондопожский р-н, Кондопожское г/п, г. Кондопога, ул. Коммунальная, д. 13</t>
  </si>
  <si>
    <t xml:space="preserve">Кондопожский р-н, Кондопожское г/п, г. Кондопога, ул. Советов, д. 8</t>
  </si>
  <si>
    <t xml:space="preserve">Кондопожский р-н, Кондопожское г/п, г. Кондопога, ул. Советов, д. 31</t>
  </si>
  <si>
    <t xml:space="preserve">Кондопожский р-н, Кончезерское с/п, с. Кончезеро, ул. Советов, д. 52а</t>
  </si>
  <si>
    <t xml:space="preserve">1989</t>
  </si>
  <si>
    <t xml:space="preserve">Кондопожский р-н, Кондопожское г/п, г. Кондопога, пер. Октябрьский, д. 2</t>
  </si>
  <si>
    <t xml:space="preserve">Кондопожский р-н, Кондопожское г/п, г. Кондопога, пер. Октябрьский, д. 6</t>
  </si>
  <si>
    <t xml:space="preserve">Кондопожский р-н, Кондопожское г/п, г. Кондопога, ул. Пролетарская, д. 34</t>
  </si>
  <si>
    <t xml:space="preserve">Кондопожский р-н, Кондопожское г/п, г. Кондопога, ул. Советов, д. 3</t>
  </si>
  <si>
    <t xml:space="preserve">1951</t>
  </si>
  <si>
    <t xml:space="preserve">Кондопожский р-н, Кондопожское г/п, г. Кондопога, ул. Советов, д. 22</t>
  </si>
  <si>
    <t xml:space="preserve">Кондопожский р-н, Кондопожское г/п, г. Кондопога, ул. Новокирпичная, д. 6</t>
  </si>
  <si>
    <t xml:space="preserve">Кондопожский р-н, Кондопожское г/п, г. Кондопога, ул. Советов, д. 29</t>
  </si>
  <si>
    <t xml:space="preserve">Кондопожский р-н, Кондопожское г/п, г. Кондопога, ул. Комсомольская, д. 15</t>
  </si>
  <si>
    <t xml:space="preserve">Кондопожский р-н, Кондопожское г/п, г. Кондопога, ул. Комсомольская, д. 4</t>
  </si>
  <si>
    <t xml:space="preserve">Кондопожский р-н, Кондопожское г/п, г. Кондопога, ул. Пролетарская, д. 7</t>
  </si>
  <si>
    <t xml:space="preserve">Кондопожский р-н, Кондопожское г/п, г. Кондопога, ул. Советов, д. 17</t>
  </si>
  <si>
    <t xml:space="preserve">Кондопожский р-н, Кондопожское г/п, г. Кондопога, ул. Советов, д. 15</t>
  </si>
  <si>
    <t xml:space="preserve">Кондопожский р-н, Кондопожское г/п, г. Кондопога, ул. Пролетарская, д. 24</t>
  </si>
  <si>
    <t xml:space="preserve">Кондопожский р-н, Кондопожское г/п, г. Кондопога, ул. Пролетарская, д. 18</t>
  </si>
  <si>
    <t xml:space="preserve">Кондопожский р-н, Кондопожское г/п, г. Кондопога, ул. Пролетарская, д. 9</t>
  </si>
  <si>
    <t xml:space="preserve">Кондопожский р-н, Кондопожское г/п, г. Кондопога, ул. Пролетарская, д. 13</t>
  </si>
  <si>
    <t xml:space="preserve">Кондопожский р-н, Кондопожское г/п, г. Кондопога, ул. Советов, д. 2</t>
  </si>
  <si>
    <t xml:space="preserve">Итого по Кондопожскому муниципальному району в 2022г.</t>
  </si>
  <si>
    <t xml:space="preserve">Кондопожский р-н, Кондопожское г/п, г. Кондопога, ул. Заводская, д. 20</t>
  </si>
  <si>
    <t xml:space="preserve">Кондопожский р-н, Кондопожское г/п, г. Кондопога, ул. Пролетарская, д. 22</t>
  </si>
  <si>
    <t xml:space="preserve">Кондопожский р-н, Кондопожское г/п, г. Кондопога, ул. Пролетарская, д. 24а</t>
  </si>
  <si>
    <t xml:space="preserve">Кондопожский р-н, Кончезерское с/п, с. Кончезеро, ул. Советов, д. 61</t>
  </si>
  <si>
    <t xml:space="preserve">Брусчатые</t>
  </si>
  <si>
    <t xml:space="preserve">Кондопожский р-н, Кончезерское с/п, с. Кончезеро, ул. Советов, д. 63</t>
  </si>
  <si>
    <t xml:space="preserve">Кондопожский р-н, Кондопожское г/п, г. Кондопога, ул. Бумажников, д. 6</t>
  </si>
  <si>
    <t xml:space="preserve">Кондопожский р-н, Кондопожское г/п, г. Кондопога, ул. Пролетарская, д. 42</t>
  </si>
  <si>
    <t xml:space="preserve">Кондопожский р-н, Кондопожское г/п, г. Кондопога, ул. Комсомольская, д. 21а</t>
  </si>
  <si>
    <t xml:space="preserve">Кондопожский р-н, Кондопожское г/п, г. Кондопога, ул. М.Горького, д. 8</t>
  </si>
  <si>
    <t xml:space="preserve">Кондопожский р-н, Кондопожское г/п, г. Кондопога, ул. Пролетарская, д. 29</t>
  </si>
  <si>
    <t xml:space="preserve">Кондопожский р-н, Кондопожское г/п, г. Кондопога, ул. Пролетарская, д. 21</t>
  </si>
  <si>
    <t xml:space="preserve">Кондопожский р-н, Кондопожское г/п, г. Кондопога, ул. Пролетарская, д. 3</t>
  </si>
  <si>
    <t xml:space="preserve">Итого по Кондопожскому муниципальному району в 2023г.</t>
  </si>
  <si>
    <t xml:space="preserve">Кондопожский р-н, Кондопожское г/п, г. Кондопога, ул. Советов, д. 130б</t>
  </si>
  <si>
    <t xml:space="preserve">1970</t>
  </si>
  <si>
    <t xml:space="preserve">Кондопожский р-н, Курортное с/п, пос. Марциальные Воды, д. 1</t>
  </si>
  <si>
    <t xml:space="preserve">Кондопожский р-н, Курортное с/п, пос. Марциальные Воды, д. 2</t>
  </si>
  <si>
    <t xml:space="preserve">Кондопожский р-н, Кончезерское с/п, с. Кончезеро, ул. Юности, д. 11а</t>
  </si>
  <si>
    <t xml:space="preserve">Кондопожский р-н, Кондопожское г/п, г. Кондопога, ул. Бумажников, д. 12</t>
  </si>
  <si>
    <t xml:space="preserve">Кондопожский р-н, Кондопожское г/п, г. Кондопога, ул. Комсомольская, д. 2</t>
  </si>
  <si>
    <t xml:space="preserve">Кондопожский р-н, Кондопожское г/п, г. Кондопога, ул. Пролетарская, д. 16</t>
  </si>
  <si>
    <t xml:space="preserve">Кондопожский р-н, Кондопожское г/п, г. Кондопога, ул. Пролетарская, д. 37</t>
  </si>
  <si>
    <t xml:space="preserve">Кондопожский р-н, Кондопожское г/п, г. Кондопога, ул. Пролетарская, д. 38</t>
  </si>
  <si>
    <t xml:space="preserve">Итого по Кондопожскому муниципальному району в 2024г.</t>
  </si>
  <si>
    <t xml:space="preserve">Итого по Кондопожскому муниципальному району</t>
  </si>
  <si>
    <t xml:space="preserve">Лахденпохский муниципальный район</t>
  </si>
  <si>
    <t xml:space="preserve">Лахденпохский р-н, Хийтольское с/п, пос. Куликово, ул. Центральная, д. 50</t>
  </si>
  <si>
    <t xml:space="preserve">Лахденпохский р-н, Лахденпохское г/п, г. Лахденпохья, ул. Ладожская, д. 7</t>
  </si>
  <si>
    <t xml:space="preserve">Лахденпохский р-н, Лахденпохское г/п, г. Лахденпохья, ул. Бусалова, д. 29</t>
  </si>
  <si>
    <t xml:space="preserve">Итого по Лахденпохскому муниципальному району в 2022г.</t>
  </si>
  <si>
    <t xml:space="preserve">Лахденпохский р-н, Куркиёкское с/п, пос. Куркиеки, ул. Новая, д. 5а</t>
  </si>
  <si>
    <t xml:space="preserve">1982</t>
  </si>
  <si>
    <t xml:space="preserve">Лахденпохский р-н, Куркиёкское с/п, пос. Куркиеки, ул. Новая, д. 13</t>
  </si>
  <si>
    <t xml:space="preserve">1971</t>
  </si>
  <si>
    <t xml:space="preserve">Лахденпохский р-н, Куркиёкское с/п, пос. Куркиеки, ул. Новая, д. 19</t>
  </si>
  <si>
    <t xml:space="preserve">1975</t>
  </si>
  <si>
    <t xml:space="preserve">Лахденпохский р-н, Мийнальское с/п, пос. Ихала, ул. Центральная, д. 42</t>
  </si>
  <si>
    <t xml:space="preserve">Лахденпохский р-н, Хийтольское с/п, пос. Тиурула, ул. Солнечная, д. 6</t>
  </si>
  <si>
    <t xml:space="preserve">Лахденпохский р-н, Лахденпохское г/п, г. Лахденпохья, ул. Ладожской флотилии, д. 14</t>
  </si>
  <si>
    <t xml:space="preserve">Лахденпохский р-н, Куркиёкское с/п, пос. Куркиеки, ул. Новая, д. 7а</t>
  </si>
  <si>
    <t xml:space="preserve">Панелные</t>
  </si>
  <si>
    <t xml:space="preserve">Лахденпохский р-н, Хийтольское с/п, пос. Куликово, ул. Центральная, д. 51</t>
  </si>
  <si>
    <t xml:space="preserve">Лахденпохский р-н, Лахденпохское г/п, г. Лахденпохья, ул. Ленина, д. 6</t>
  </si>
  <si>
    <t xml:space="preserve">Лахденпохский р-н, Лахденпохское г/п, г. Лахденпохья, ул. Ладожская, д. 8</t>
  </si>
  <si>
    <t xml:space="preserve">Итого по Лахденпохскому муниципальному району в 2023г.</t>
  </si>
  <si>
    <t xml:space="preserve">Лахденпохский р-н, Куркиёкское с/п, пос. Куркиеки, ул. Новая, д. 6</t>
  </si>
  <si>
    <t xml:space="preserve">Лахденпохский р-н, Куркиёкское с/п, пос. Куркиеки, ул. Новая, д. 6а</t>
  </si>
  <si>
    <t xml:space="preserve">1986</t>
  </si>
  <si>
    <t xml:space="preserve">Лахденпохский р-н, Куркиёкское с/п, пос. Куркиеки, ул. Новая, д. 8</t>
  </si>
  <si>
    <t xml:space="preserve">Бревно(брус)</t>
  </si>
  <si>
    <t xml:space="preserve">Лахденпохский р-н, Куркиёкское с/п, пос. Куркиеки, ул. Новая, д. 15</t>
  </si>
  <si>
    <t xml:space="preserve">1972</t>
  </si>
  <si>
    <t xml:space="preserve">Лахденпохский р-н, Куркиёкское с/п, пос. Куркиеки, ул. Новая, д. 22</t>
  </si>
  <si>
    <t xml:space="preserve">1969</t>
  </si>
  <si>
    <t xml:space="preserve">Лахденпохский р-н, Лахденпохское г/п, г. Лахденпохья, ул. Ленина, д. 5а</t>
  </si>
  <si>
    <t xml:space="preserve">1977</t>
  </si>
  <si>
    <t xml:space="preserve">Лахденпохский р-н, Лахденпохское г/п, г. Лахденпохья, ул. Ленина, д. 5б</t>
  </si>
  <si>
    <t xml:space="preserve">Лахденпохский р-н, Мийнальское с/п, пос. Ихала, ул. Центральная, д. 36</t>
  </si>
  <si>
    <t xml:space="preserve">1978</t>
  </si>
  <si>
    <t xml:space="preserve">Лахденпохский р-н, Элисенваарское с/п, пос. Элисенваара, ул. Гагарина, д. 8</t>
  </si>
  <si>
    <t xml:space="preserve">1968</t>
  </si>
  <si>
    <t xml:space="preserve">Итого по Лахденпохскому муниципальному району в 2024г.</t>
  </si>
  <si>
    <t xml:space="preserve">Итого по Лахденпохскому муниципальному району</t>
  </si>
  <si>
    <t xml:space="preserve">Лоухский муниципальный район</t>
  </si>
  <si>
    <t xml:space="preserve">Лоухский р-н, Малиновараккское с/п, пос. Малиновая Варакка, ул. Слюдяная, д. 15</t>
  </si>
  <si>
    <t xml:space="preserve">Лоухский р-н, Чупинское г/п, пгт Чупа, ул. Пионерская, д. 61</t>
  </si>
  <si>
    <t xml:space="preserve">Лоухский р-н, Чупинское г/п, пгт Чупа, ул. Пионерская, д. 86</t>
  </si>
  <si>
    <t xml:space="preserve">Бревно (брус)</t>
  </si>
  <si>
    <t xml:space="preserve">Итого по Лоухскому муниципальному району в 2022г.</t>
  </si>
  <si>
    <t xml:space="preserve">Лоухский р-н, Чупинское г/п, пгт Чупа, ул. Пионерская, д. 67</t>
  </si>
  <si>
    <t xml:space="preserve">Лоухский р-н, Чупинское г/п, пгт Чупа, ул. Вокзальная, д. 3</t>
  </si>
  <si>
    <t xml:space="preserve">Итого по Лоухскому муниципальному району в 2023г.</t>
  </si>
  <si>
    <t xml:space="preserve">Лоухский р-н, Чупинское г/п, пгт Чупа, ул. Вокзальная, д. 4</t>
  </si>
  <si>
    <t xml:space="preserve">Республика Карелия, Лоухский район, пгт. Чупа, ул. Пионерская, д. 72</t>
  </si>
  <si>
    <t xml:space="preserve">Итого по Лоухскому муниципальному району в 2024г.</t>
  </si>
  <si>
    <t xml:space="preserve">Итого по Лоухскому муниципальному району</t>
  </si>
  <si>
    <t xml:space="preserve">Медвежьегорский муниципальный район</t>
  </si>
  <si>
    <t xml:space="preserve">Медвежьегорский р-н, Медвежьегорское г/п, г. Медвежьегорск, ул. Дзержинского, д. 16</t>
  </si>
  <si>
    <t xml:space="preserve">1966</t>
  </si>
  <si>
    <t xml:space="preserve">Медвежьегорский р-н, Медвежьегорское г/п, г. Медвежьегорск, ул. К.Маркса, д. 4</t>
  </si>
  <si>
    <t xml:space="preserve">Медвежьегорский р-н, Медвежьегорское г/п, г. Медвежьегорск, ул. Лесная, д. 6а</t>
  </si>
  <si>
    <t xml:space="preserve">Медвежьегорский р-н, Медвежьегорское г/п, г. Медвежьегорск, ул. М.Горького, д. 6</t>
  </si>
  <si>
    <t xml:space="preserve">Медвежьегорский р-н, Медвежьегорское г/п, г. Медвежьегорск, ул. Онежская, д. 4а</t>
  </si>
  <si>
    <t xml:space="preserve">Медвежьегорский р-н, Медвежьегорское г/п, г. Медвежьегорск, ул. Первомайская, д. 26</t>
  </si>
  <si>
    <t xml:space="preserve">Медвежьегорский р-н, Медвежьегорское г/п, г. Медвежьегорск, ул. Санаторная, д. 1</t>
  </si>
  <si>
    <t xml:space="preserve">Медвежьегорский р-н, Медвежьегорское г/п, г. Медвежьегорск, ул. Северная, д. 47</t>
  </si>
  <si>
    <t xml:space="preserve">Медвежьегорский р-н, Медвежьегорское г/п, г. Медвежьегорск, ул. Фанягина, д. 9</t>
  </si>
  <si>
    <t xml:space="preserve">Медвежьегорский р-н, Медвежьегорское г/п, г. Медвежьегорск, ул. Артемьева, д. 20</t>
  </si>
  <si>
    <t xml:space="preserve">Кирпич(отштукатур)</t>
  </si>
  <si>
    <t xml:space="preserve">Медвежьегорский р-н, Пиндушское г/п, пгт Пиндуши, ул. Кирова, д. 15а</t>
  </si>
  <si>
    <t xml:space="preserve">Медвежьегорский р-н, Медвежьегорское г/п, г. Медвежьегорск, ул. Дзержинского, д. 10</t>
  </si>
  <si>
    <t xml:space="preserve">Итого по Медвежьегорскому муниципальному району в 2022г.</t>
  </si>
  <si>
    <t xml:space="preserve">Медвежьегорский р-н, Медвежьегорское г/п, г. Медвежьегорск, ул. Верхняя, д. 4</t>
  </si>
  <si>
    <t xml:space="preserve">Медвежьегорский р-н, Медвежьегорское г/п, г. Медвежьегорск, ул. Верхняя, д. 45</t>
  </si>
  <si>
    <t xml:space="preserve">Медвежьегорский р-н, Медвежьегорское г/п, г. Медвежьегорск, ул. Дзержинского, д. 12</t>
  </si>
  <si>
    <t xml:space="preserve">Медвежьегорский р-н, Медвежьегорское г/п, г. Медвежьегорск, ул. Кирова, д. 4</t>
  </si>
  <si>
    <t xml:space="preserve">Медвежьегорский р-н, Медвежьегорское г/п, г. Медвежьегорск, ул. Коммунаров, д. 3</t>
  </si>
  <si>
    <t xml:space="preserve">Медвежьегорский р-н, Медвежьегорское г/п, г. Медвежьегорск, ул. Коммунаров, д. 10</t>
  </si>
  <si>
    <t xml:space="preserve">Медвежьегорский р-н, Медвежьегорское г/п, г. Медвежьегорск, ул. М.Горького, д. 11</t>
  </si>
  <si>
    <t xml:space="preserve">Медвежьегорский р-н, Медвежьегорское г/п, г. Медвежьегорск, ул. М.Горького, д. 18</t>
  </si>
  <si>
    <t xml:space="preserve">1946</t>
  </si>
  <si>
    <t xml:space="preserve">Медвежьегорский р-н, Медвежьегорское г/п, г. Медвежьегорск, ул. Пионерская, д. 2</t>
  </si>
  <si>
    <t xml:space="preserve">Медвежьегорский р-н, Медвежьегорское г/п, г. Медвежьегорск, ул. Свердлова, д. 4</t>
  </si>
  <si>
    <t xml:space="preserve">Медвежьегорский р-н, Медвежьегорское г/п, г. Медвежьегорск, ул. Свердлова, д. 6</t>
  </si>
  <si>
    <t xml:space="preserve">Медвежьегорский р-н, Медвежьегорское г/п, г. Медвежьегорск, ул. Свердлова, д. 8</t>
  </si>
  <si>
    <t xml:space="preserve">Медвежьегорский р-н, Медвежьегорское г/п, г. Медвежьегорск, ул. Советская, д. 3</t>
  </si>
  <si>
    <t xml:space="preserve">Медвежьегорский р-н, Пиндушское г/п, дер. Лумбуши, ул. Совхозная, д. 2</t>
  </si>
  <si>
    <t xml:space="preserve">Медвежьегорский р-н, Медвежьегорское г/п, г. Медвежьегорск, ул. Первомайская, д. 27</t>
  </si>
  <si>
    <t xml:space="preserve">Итого по Медвежьегорскому муниципальному району в 2023г.</t>
  </si>
  <si>
    <t xml:space="preserve">Медвежьегорский р-н, Медвежьегорское г/п, г. Медвежьегорск, ул. Дзержинского, д. 19</t>
  </si>
  <si>
    <t xml:space="preserve">Медвежьегорский р-н, Медвежьегорское г/п, г. Медвежьегорск, ул. М.Горького, д. 27</t>
  </si>
  <si>
    <t xml:space="preserve">Итого по Медвежьегорскому муниципальному району в 2024г.</t>
  </si>
  <si>
    <t xml:space="preserve">Итого по Медвежьегорскому муниципальному району</t>
  </si>
  <si>
    <t xml:space="preserve">Муезерский муниципальный район</t>
  </si>
  <si>
    <t xml:space="preserve">Итого по Муезерскому муниципальному району в 2022г.</t>
  </si>
  <si>
    <t xml:space="preserve">Муезерский р-н, Воломское с/п, пос. Волома, ул. Строителей, д. 25</t>
  </si>
  <si>
    <t xml:space="preserve">Итого по Муезерскому муниципальному району в 2023г.</t>
  </si>
  <si>
    <t xml:space="preserve">Муезерский р-н, Воломское с/п, пос. Волома, ул. Гагарина, д. 13</t>
  </si>
  <si>
    <t xml:space="preserve">Итого по Муезерскому муниципальному району в 2024г.</t>
  </si>
  <si>
    <t xml:space="preserve">Итого по Муезерскому муниципальному район</t>
  </si>
  <si>
    <t xml:space="preserve">Олонецкий национальный муниципальный район</t>
  </si>
  <si>
    <t xml:space="preserve">Олонецкий р-н, Мегрегское с/п, дер. Мегрега, пер. Школьный, д. 5</t>
  </si>
  <si>
    <t xml:space="preserve">Олонецкий р-н, Олонецкое г/п, г. Олонец, ул. Октябрьская, д. 24</t>
  </si>
  <si>
    <t xml:space="preserve">Олонецкий р-н, Олонецкое г/п, г. Олонец, ул. Октябрьская, д. 25</t>
  </si>
  <si>
    <t xml:space="preserve">кирпичный</t>
  </si>
  <si>
    <t xml:space="preserve">Олонецкий р-н, Олонецкое г/п, дер. Рыпушкалицы, д. 20а</t>
  </si>
  <si>
    <t xml:space="preserve">Олонецкий р-н, Михайловское с/п, с. Михайловское, ул. Советская, д. 3</t>
  </si>
  <si>
    <t xml:space="preserve">Итого по Олонецкому муниципальному району в 2022г.</t>
  </si>
  <si>
    <t xml:space="preserve">Олонецкий р-н, Олонецкое г/п, г. Олонец, ул. Володарского, д. 27</t>
  </si>
  <si>
    <t xml:space="preserve">Олонецкий р-н, Олонецкое г/п, г. Олонец, ул. 30-летия Победы, д. 7</t>
  </si>
  <si>
    <t xml:space="preserve">Олонецкий р-н, Мегрегское с/п, дер. Мегрега, ул. Чапаева, д. 9</t>
  </si>
  <si>
    <t xml:space="preserve">Итого по Олонецкому муниципальному району в 2023г.</t>
  </si>
  <si>
    <t xml:space="preserve">Олонецкий р-н, Олонецкое г/п, г. Олонец, ул. Володарского, д. 14а</t>
  </si>
  <si>
    <t xml:space="preserve">Олонецкий р-н, Олонецкое г/п, г. Олонец, ул. Карла Либкнехта, д. 46а</t>
  </si>
  <si>
    <t xml:space="preserve">Олонецкий р-н, Олонецкое г/п, г. Олонец, ул. Коммунальная, д. 2а</t>
  </si>
  <si>
    <t xml:space="preserve">паленьный</t>
  </si>
  <si>
    <t xml:space="preserve">Олонецкий р-н, Олонецкое г/п, г. Олонец, ул. Коммунальная, д. 14</t>
  </si>
  <si>
    <t xml:space="preserve">Олонецкий р-н, Олонецкое г/п, г. Олонец, ул. Коммунальная, д. 16</t>
  </si>
  <si>
    <t xml:space="preserve">Олонецкий р-н, Олонецкое г/п, г. Олонец, ул. Совхозная, д. 6</t>
  </si>
  <si>
    <t xml:space="preserve">Олонецкий р-н, Коткозерское с/п, дер. Коткозеро, ул. Школьная, д. 5</t>
  </si>
  <si>
    <t xml:space="preserve">Олонецкий р-н, Коткозерское с/п, дер. Коткозеро, ул. Школьная, д. 9</t>
  </si>
  <si>
    <t xml:space="preserve">Итого по Олонецкому муниципальному району в 2024г.</t>
  </si>
  <si>
    <t xml:space="preserve">Итого по Олонецкому муниципальному району</t>
  </si>
  <si>
    <t xml:space="preserve">Питкярантский муниципальный район</t>
  </si>
  <si>
    <t xml:space="preserve">Питкярантский р-н, Ляскельское с/п, дер. Хийденсельга, ул. Лесопильщиков, д. 5</t>
  </si>
  <si>
    <t xml:space="preserve">брусчатый</t>
  </si>
  <si>
    <t xml:space="preserve">Питкярантский р-н, Питкярантское г/п, г. Питкяранта, ул. Привокзальная, д. 28</t>
  </si>
  <si>
    <t xml:space="preserve">Питкярантский р-н, Питкярантское г/п, г. Питкяранта, ул. Пушкина, д. 4</t>
  </si>
  <si>
    <t xml:space="preserve">Питкярантский р-н, Питкярантское г/п, г. Питкяранта, ул. Пионерская, д. 1</t>
  </si>
  <si>
    <t xml:space="preserve">Питкярантский р-н, Харлуское с/п, пос. Харлу, ш. Главное, д. 36</t>
  </si>
  <si>
    <t xml:space="preserve">Питкярантский р-н, Питкярантское г/п, г. Питкяранта, ул. Горького, д. 4</t>
  </si>
  <si>
    <t xml:space="preserve">Итого по Питкярантскому муниципальному району в 2022г.</t>
  </si>
  <si>
    <t xml:space="preserve">Питкярантский р-н, Ляскельское с/п, дер. Хийденсельга, ул. Лесопильщиков, д. 4</t>
  </si>
  <si>
    <t xml:space="preserve">Питкярантский р-н, Питкярантское г/п, г. Питкяранта, ул. Гоголя, д. 14</t>
  </si>
  <si>
    <t xml:space="preserve">Питкярантский р-н, Питкярантское г/п, г. Питкяранта, ул. Горького, д. 2</t>
  </si>
  <si>
    <t xml:space="preserve">Каменный</t>
  </si>
  <si>
    <t xml:space="preserve">Питкярантский р-н, Питкярантское г/п, г. Питкяранта, ул. Ленина, д. 35</t>
  </si>
  <si>
    <t xml:space="preserve">Питкярантский р-н, Питкярантское г/п, г. Питкяранта, ул. Ленина, д. 37</t>
  </si>
  <si>
    <t xml:space="preserve">Питкярантский р-н, Питкярантское г/п, г. Питкяранта, ул. Ленина, д. 42</t>
  </si>
  <si>
    <t xml:space="preserve">Питкярантский р-н, Салминское с/п, пос. Салми, ул. Садовая, д. 4</t>
  </si>
  <si>
    <t xml:space="preserve">Питкярантский р-н, Салминское с/п, пос. Салми, ул. Комсомольская, д. 6</t>
  </si>
  <si>
    <t xml:space="preserve">Кирпичные со сбор ж/б каркас</t>
  </si>
  <si>
    <t xml:space="preserve">Питкярантский р-н, Харлуское с/п, дер. Рауталахти, ул. Озерная, д. 4</t>
  </si>
  <si>
    <t xml:space="preserve">Итого по Питкярантскому муниципальному району в 2023г.</t>
  </si>
  <si>
    <t xml:space="preserve">Питкярантский р-н, Ляскельское с/п, дер. Хийденсельга, пер. Клубный, д. 7</t>
  </si>
  <si>
    <t xml:space="preserve">Питкярантский р-н, Ляскельское с/п, дер. Хийденсельга, ул. Лесопильщиков, д. 12</t>
  </si>
  <si>
    <t xml:space="preserve">Питкярантский р-н, Ляскельское с/п, пос. Ляскеля, ул. Советская, д. 31</t>
  </si>
  <si>
    <t xml:space="preserve">деревянный</t>
  </si>
  <si>
    <t xml:space="preserve">Питкярантский р-н, Питкярантское г/п, г. Питкяранта, кв-л 2-й Строительный, д. 12</t>
  </si>
  <si>
    <t xml:space="preserve">Питкярантский р-н, Питкярантское г/п, г. Питкяранта, ул. Гоголя, д. 7</t>
  </si>
  <si>
    <t xml:space="preserve">Питкярантский р-н, Питкярантское г/п, г. Питкяранта, ул. Ленина, д. 17</t>
  </si>
  <si>
    <t xml:space="preserve">Питкярантский р-н, Питкярантское г/п, г. Питкяранта, ул. Ленина, д. 21</t>
  </si>
  <si>
    <t xml:space="preserve">Питкярантский р-н, Питкярантское г/п, г. Питкяранта, ул. Ленина, д. 31</t>
  </si>
  <si>
    <t xml:space="preserve">Питкярантский р-н, Питкярантское г/п, г. Питкяранта, ул. Ленина, д. 33</t>
  </si>
  <si>
    <t xml:space="preserve">Питкярантский р-н, Питкярантское г/п, г. Питкяранта, ул. Ленина, д. 48</t>
  </si>
  <si>
    <t xml:space="preserve">Деревянный</t>
  </si>
  <si>
    <t xml:space="preserve">Питкярантский р-н, Питкярантское г/п, г. Питкяранта, ул. Ленина, д. 70</t>
  </si>
  <si>
    <t xml:space="preserve">Питкярантский р-н, Питкярантское г/п, г. Питкяранта, ул. Победы, д. 4</t>
  </si>
  <si>
    <t xml:space="preserve">Питкярантский р-н, Салминское с/п, дер. Мийнала, ул. Совхозная, д. 7</t>
  </si>
  <si>
    <t xml:space="preserve">Питкярантский р-н, Салминское с/п, дер. Ряймяля, ул. Советская, д. 13</t>
  </si>
  <si>
    <t xml:space="preserve">Питкярантский р-н, Салминское с/п, дер. Ряймяля, ул. Совхозная, д. 10</t>
  </si>
  <si>
    <t xml:space="preserve">Питкярантский р-н, Салминское с/п, дер. Ряймяля, ул. Совхозная, д. 12</t>
  </si>
  <si>
    <t xml:space="preserve">Питкярантский р-н, Салминское с/п, пос. Салми, ул. Совхозная, д. 10</t>
  </si>
  <si>
    <t xml:space="preserve">Питкярантский р-н, Харлуское с/п, пос. Харлу, ул. Горького, д. 18а</t>
  </si>
  <si>
    <t xml:space="preserve">1980</t>
  </si>
  <si>
    <t xml:space="preserve">Питкярантский р-н, Харлуское с/п, пос. Харлу, ш. Главное, д. 38</t>
  </si>
  <si>
    <t xml:space="preserve">Питкярантский р-н, Питкярантское г/п, г. Питкяранта, ул. Гоголя, д. 2</t>
  </si>
  <si>
    <t xml:space="preserve">Питкярантский р-н, Питкярантское г/п, г. Питкяранта, ул. Гоголя, д. 12</t>
  </si>
  <si>
    <t xml:space="preserve">Итого по Питкярантскому муниципальному району в 2024г.</t>
  </si>
  <si>
    <t xml:space="preserve">Итого по Питкярантскому муниципальному району</t>
  </si>
  <si>
    <t xml:space="preserve">Прионежский  муниципальный район</t>
  </si>
  <si>
    <t xml:space="preserve">Прионежский р-н, Гарнизонное с/п, пос. Чална-1, ул. Завражнова, д. 45</t>
  </si>
  <si>
    <t xml:space="preserve">Прионежский р-н, Деревянское с/п, дер. Педасельга, ул. Радиоцентр, д. 2</t>
  </si>
  <si>
    <t xml:space="preserve">Итого по Прионежскому муниципальному району в 2022г.</t>
  </si>
  <si>
    <t xml:space="preserve">Прионежский р-н, Ладвинское с/п, пос. Ладва, ул. Советская, д. 133</t>
  </si>
  <si>
    <t xml:space="preserve">Прионежский р-н, Ладвинское с/п, пос. Ладва, ул. Советская, д. 131</t>
  </si>
  <si>
    <t xml:space="preserve">Прионежский р-н, Нововилговское с/п, пос. Новая Вилга, ул. Центральная, д. 10</t>
  </si>
  <si>
    <t xml:space="preserve">Прионежский р-н, Шуйское с/п, ст. Шуйская, ул. Привокзальная, д. 15а</t>
  </si>
  <si>
    <t xml:space="preserve">Прионежский р-н, Мелиоративное с/п, пос. Мелиоративный, ул. Строительная, д. 12</t>
  </si>
  <si>
    <t xml:space="preserve">Итого по Прионежскому муниципальному району в 2023г.</t>
  </si>
  <si>
    <t xml:space="preserve">Прионежский р-н, Заозерское с/п, с. Заозерье, ул. Новоручейная, д. 5</t>
  </si>
  <si>
    <t xml:space="preserve">Брус</t>
  </si>
  <si>
    <t xml:space="preserve">Прионежский р-н, Рыборецкое вепсское, с. Рыбрека, ул. Школьная, д. 18</t>
  </si>
  <si>
    <t xml:space="preserve">Прионежский р-н, Рыборецкое вепсское, с. Рыбрека, ул. Школьная, д. 20</t>
  </si>
  <si>
    <t xml:space="preserve">Прионежский р-н, Пайское с/п, пос. Пай, ул. Кировская, д. 10</t>
  </si>
  <si>
    <t xml:space="preserve">Прионежский р-н, Пайское с/п, пос. Пай, ул. Школьная, д. 3</t>
  </si>
  <si>
    <t xml:space="preserve">Жел/бет. Блоки</t>
  </si>
  <si>
    <t xml:space="preserve">Итого по Прионежскому муниципальному району в 2024г.</t>
  </si>
  <si>
    <t xml:space="preserve">Итого по Прионежскому муниципальному району</t>
  </si>
  <si>
    <t xml:space="preserve">Пряжинский муниципальный район</t>
  </si>
  <si>
    <t xml:space="preserve">Пряжинский р-н, Святозерское с/п, с. Святозеро, ул. Новая, д. 1</t>
  </si>
  <si>
    <t xml:space="preserve">Пряжинский р-н, Святозерское с/п, с. Святозеро, ул. Новая, д. 3</t>
  </si>
  <si>
    <t xml:space="preserve">Итого по Пряжинскому муниципальному району в 2022г.</t>
  </si>
  <si>
    <t xml:space="preserve">Пряжинский р-н, Чалнинское с/п, ст. Падозеро, ул. Железнодорожная, д. 1</t>
  </si>
  <si>
    <t xml:space="preserve">Пряжинский р-н, Пряжинское г/п, пгт Пряжа, ул. Гористая, д. 5</t>
  </si>
  <si>
    <t xml:space="preserve">Пряжинский р-н, Святозерское с/п, с. Святозеро, ул. Новая, д. 5</t>
  </si>
  <si>
    <t xml:space="preserve">Пряжинский р-н, Святозерское с/п, с. Святозеро, ул. Новая, д. 6</t>
  </si>
  <si>
    <t xml:space="preserve">Пряжинский р-н, Пряжинское г/п, пгт Пряжа, ул. Гористая, д. 8</t>
  </si>
  <si>
    <t xml:space="preserve">Итого по Пряжинскому муниципальному району в 2023г.</t>
  </si>
  <si>
    <t xml:space="preserve">Пряжинский р-н, Святозерское с/п, с. Святозеро, ул. Советская, д. 5</t>
  </si>
  <si>
    <t xml:space="preserve">ДЕРЕВЯННЫЙ</t>
  </si>
  <si>
    <t xml:space="preserve">Пряжинский р-н, Чалнинское с/п, пос. Чална, ул. Новореченская, д. 11</t>
  </si>
  <si>
    <t xml:space="preserve">БРУСЧАТЫЙ</t>
  </si>
  <si>
    <t xml:space="preserve">Итого по Пряжинскому муниципальному району в 2024г.</t>
  </si>
  <si>
    <t xml:space="preserve">Итого по Пряжинскому муниципальному району</t>
  </si>
  <si>
    <t xml:space="preserve">Пудожский муниципальный район</t>
  </si>
  <si>
    <t xml:space="preserve">Пудожский р-н, Пудожское г/п, г. Пудож, ул. К.Маркса, д. 65а</t>
  </si>
  <si>
    <t xml:space="preserve">Итого по Пудожскому муниципальному району в 2022г.</t>
  </si>
  <si>
    <t xml:space="preserve">Итого по Пудожскому муниципальному району в 2023г.</t>
  </si>
  <si>
    <t xml:space="preserve">Пудожский р-н, Пудожское г/п, г. Пудож, ул. Ленина, д. 88</t>
  </si>
  <si>
    <t xml:space="preserve">Итого по Пудожскому муниципальному району в 2024г.</t>
  </si>
  <si>
    <t xml:space="preserve">Итого по Пудожскому муниципальному району</t>
  </si>
  <si>
    <t xml:space="preserve">Сегежский  муниципальный район</t>
  </si>
  <si>
    <t xml:space="preserve">Сегежский р-н, Надвоицкое г/п, пгт Надвоицы, ул. Ленина, д. 1/4</t>
  </si>
  <si>
    <t xml:space="preserve">Сегежский р-н, Надвоицкое г/п, пгт Надвоицы, ул. Ленина, д. 2</t>
  </si>
  <si>
    <t xml:space="preserve">Сегежский р-н, Надвоицкое г/п, пгт Надвоицы, ул. Ленина, д. 7</t>
  </si>
  <si>
    <t xml:space="preserve">Сегежский р-н, Надвоицкое г/п, пгт Надвоицы, ул. Ленина, д. 10</t>
  </si>
  <si>
    <t xml:space="preserve">Сегежский р-н, Сегежское г/п, г. Сегежа, ул. Гагарина, д. 19</t>
  </si>
  <si>
    <t xml:space="preserve">1939</t>
  </si>
  <si>
    <t xml:space="preserve">Сегежский р-н, Сегежское г/п, г. Сегежа, ул. Мира, д. 26</t>
  </si>
  <si>
    <t xml:space="preserve">1938</t>
  </si>
  <si>
    <t xml:space="preserve">Сегежский р-н, Сегежское г/п, г. Сегежа, ул. Пионерская, д. 6</t>
  </si>
  <si>
    <t xml:space="preserve">Сегежский р-н, Сегежское г/п, г. Сегежа, ул. Советская, д. 13</t>
  </si>
  <si>
    <t xml:space="preserve">Сегежский р-н, Сегежское г/п, г. Сегежа, ул. Советская, д. 17</t>
  </si>
  <si>
    <t xml:space="preserve">Сегежский р-н, Надвоицкое г/п, пгт Надвоицы, ул. Спиридонова, д. 4</t>
  </si>
  <si>
    <t xml:space="preserve">Сегежский р-н, Надвоицкое г/п, пгт Надвоицы, ул. Спиридонова, д. 5</t>
  </si>
  <si>
    <t xml:space="preserve">Сегежский р-н, Надвоицкое г/п, пгт Надвоицы, ул. Спиридонова, д. 7</t>
  </si>
  <si>
    <t xml:space="preserve">Сегежский р-н, Надвоицкое г/п, пгт Надвоицы, ул. Спиридонова, д. 10</t>
  </si>
  <si>
    <t xml:space="preserve">Итого по Сегежскому муниципальному району в 2022г.</t>
  </si>
  <si>
    <t xml:space="preserve">Сегежский р-н, Надвоицкое г/п, пгт Надвоицы, ул. Ленина, д. 5</t>
  </si>
  <si>
    <t xml:space="preserve">Сегежский р-н, Надвоицкое г/п, пгт Надвоицы, ул. Ленина, д. 7а</t>
  </si>
  <si>
    <t xml:space="preserve">Сегежский р-н, Надвоицкое г/п, пгт Надвоицы, ул. Мира, д. 2</t>
  </si>
  <si>
    <t xml:space="preserve">Сегежский р-н, Надвоицкое г/п, пгт Надвоицы, ул. Мира, д. 5</t>
  </si>
  <si>
    <t xml:space="preserve">Сегежский р-н, Надвоицкое г/п, пгт Надвоицы, ул. Мира, д. 6</t>
  </si>
  <si>
    <t xml:space="preserve">Сегежский р-н, Надвоицкое г/п, пгт Надвоицы, ул. Спиридонова, д. 20</t>
  </si>
  <si>
    <t xml:space="preserve">Сегежский р-н, Сегежское г/п, г. Сегежа, ул. Анны Лисициной, д. 9</t>
  </si>
  <si>
    <t xml:space="preserve">Сегежский р-н, Сегежское г/п, г. Сегежа, ул. Гагарина, д. 9</t>
  </si>
  <si>
    <t xml:space="preserve">Сегежский р-н, Сегежское г/п, г. Сегежа, ул. Гагарина, д. 9а</t>
  </si>
  <si>
    <t xml:space="preserve">Сегежский р-н, Сегежское г/п, г. Сегежа, ул. Гагарина, д. 13</t>
  </si>
  <si>
    <t xml:space="preserve">Сегежский р-н, Сегежское г/п, г. Сегежа, ул. Ленина, д. 4</t>
  </si>
  <si>
    <t xml:space="preserve">Сегежский р-н, Сегежское г/п, г. Сегежа, ул. Линдозерская, д. 6</t>
  </si>
  <si>
    <t xml:space="preserve">Сегежский р-н, Сегежское г/п, г. Сегежа, ул. Линдозерская, д. 8</t>
  </si>
  <si>
    <t xml:space="preserve">Сегежский р-н, Сегежское г/п, г. Сегежа, ул. Маяковского, д. 12а</t>
  </si>
  <si>
    <t xml:space="preserve">Сегежский р-н, Сегежское г/п, г. Сегежа, ул. Пионерская, д. 8</t>
  </si>
  <si>
    <t xml:space="preserve">Сегежский р-н, Сегежское г/п, г. Сегежа, ул. Щербакова, д. 4</t>
  </si>
  <si>
    <t xml:space="preserve">Сегежский р-н, Сегежское г/п, г. Сегежа, ул. Щербакова, д. 5</t>
  </si>
  <si>
    <t xml:space="preserve">Сегежский р-н, Сегежское г/п, г. Сегежа, ул. Мира, д. 2</t>
  </si>
  <si>
    <t xml:space="preserve">Сегежский р-н, Идельское с/п, пос. Идель, ул. Школьная, д. 6</t>
  </si>
  <si>
    <t xml:space="preserve">Сегежский р-н, Сегежское г/п, г. Сегежа, ул. Мира, д. 12а</t>
  </si>
  <si>
    <t xml:space="preserve">Итого по Сегежскому муниципальному району в 2023г.</t>
  </si>
  <si>
    <t xml:space="preserve">Сегежский р-н, Идельское с/п, пос. Идель, ул. Славная, д. 1</t>
  </si>
  <si>
    <t xml:space="preserve">Сегежский р-н, Идельское с/п, пос. Идель, ул. Славная, д. 2</t>
  </si>
  <si>
    <t xml:space="preserve">Сегежский р-н, Идельское с/п, пос. Идель, ул. Славная, д. 3</t>
  </si>
  <si>
    <t xml:space="preserve">Сегежский р-н, Идельское с/п, пос. Идель, ул. Славная, д. 4</t>
  </si>
  <si>
    <t xml:space="preserve">Сегежский р-н, Идельское с/п, пос. Идель, ул. Советская, д. 17</t>
  </si>
  <si>
    <t xml:space="preserve">Сегежский р-н, Надвоицкое г/п, пгт Надвоицы, ул. Ленина, д. 9</t>
  </si>
  <si>
    <t xml:space="preserve">Сегежский р-н, Сегежское г/п, г. Сегежа, ул. Щербакова, д. 2</t>
  </si>
  <si>
    <t xml:space="preserve">Сегежский р-н, Сегежское г/п, г. Сегежа, ул. Владимирская, д. 6</t>
  </si>
  <si>
    <t xml:space="preserve">Сегежский р-н, Сегежское г/п, г. Сегежа, ул. Калинина, д. 4</t>
  </si>
  <si>
    <t xml:space="preserve">Сегежский р-н, Сегежское г/п, г. Сегежа, ул. Мира, д. 4</t>
  </si>
  <si>
    <t xml:space="preserve">Сегежский р-н, Сегежское г/п, г. Сегежа, ул. Мира, д. 22а</t>
  </si>
  <si>
    <t xml:space="preserve">Сегежский р-н, Сегежское г/п, г. Сегежа, ул. Советская, д. 6</t>
  </si>
  <si>
    <t xml:space="preserve">Сегежский р-н, Сегежское г/п, г. Сегежа, ул. Советская, д. 18а</t>
  </si>
  <si>
    <t xml:space="preserve">Кирпич</t>
  </si>
  <si>
    <t xml:space="preserve">Сегежский р-н, Сегежское г/п, г. Сегежа, ул. Рихарда Зорге, д. 1</t>
  </si>
  <si>
    <t xml:space="preserve">Сегежский р-н, Надвоицкое г/п, пгт Надвоицы, ул. 50 лет Октября, д. 1</t>
  </si>
  <si>
    <t xml:space="preserve">Сегежский р-н, Надвоицкое г/п, пгт Надвоицы, ул. Спиридонова, д. 27</t>
  </si>
  <si>
    <t xml:space="preserve">Сегежский р-н, Надвоицкое г/п, пгт Надвоицы, ул. Спиридонова, д. 28</t>
  </si>
  <si>
    <t xml:space="preserve">Итого по Сегежскому муниципальному району в 2024г.</t>
  </si>
  <si>
    <t xml:space="preserve">Итого по Сегежскому муниципальному району</t>
  </si>
  <si>
    <t xml:space="preserve">Сортавальский муниципальный район</t>
  </si>
  <si>
    <t xml:space="preserve">Сортавальский р-н, Сортавальское г/п, г. Сортавала, ул. Горького, д. 24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</si>
  <si>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Комсомольская, д. 8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</si>
  <si>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Сортавальский р-н, Вяртсильское г/п, пгт Вяртсиля (г Сортавала), ул. Мира, д. 3</t>
  </si>
  <si>
    <t xml:space="preserve">Сортавальский р-н, Вяртсильское г/п, пгт Вяртсиля (г Сортавала), ул. Мира, д. 4</t>
  </si>
  <si>
    <t xml:space="preserve">Сортавальский р-н, Сортавальское г/п, г. Сортавала, ул. Загородная, д. 50</t>
  </si>
  <si>
    <t xml:space="preserve">Сортавальский р-н, Сортавальское г/п, г. Сортавала, ул. Комсомольская, д. 7</t>
  </si>
  <si>
    <t xml:space="preserve">Сортавальский р-н, Сортавальское г/п, г. Сортавала, ул. Маяковского, д. 7</t>
  </si>
  <si>
    <t xml:space="preserve">Сортавальский р-н, Сортавальское г/п, г. Сортавала, ул. 2-я Гористая, д. 3</t>
  </si>
  <si>
    <t xml:space="preserve">Сортавальский р-н, Вяртсильское г/п, пгт Вяртсиля (г Сортавала), ул. Мира, д. 12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</si>
  <si>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40 лет ВЛКСМ, д. 2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</si>
  <si>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Сортавальский р-н, Сортавальское г/п, г. Сортавала, ул. 40 лет ВЛКСМ, д. 20/14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</si>
  <si>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Гагарина, д. 5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</si>
  <si>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Сортавальский р-н, Сортавальское г/п, г. Сортавала, ул. Каменистая, д. 14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</si>
  <si>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Карельская, д. 10/15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</si>
  <si>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Сортавальский р-н, Сортавальское г/п, г. Сортавала, ул. Карельская, д. 56а</t>
  </si>
  <si>
    <t xml:space="preserve">Сортавальский р-н, Сортавальское г/п, г. Сортавала, ул. Ленина, д. 22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</si>
  <si>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Ленина, д. 28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</si>
  <si>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Сортавальский р-н, Сортавальское г/п, г. Сортавала, ул. Суворова, д. 2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</si>
  <si>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Советская, д. 16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</si>
  <si>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Сортавальский р-н, Хелюльское г/п, пгт Хелюля (г Сортавала), пер. Заречный, д. 3</t>
  </si>
  <si>
    <t xml:space="preserve">Сортавальский р-н, Хелюльское г/п, пгт Хелюля (г Сортавала), ул. Вокзальная, д. 24</t>
  </si>
  <si>
    <t xml:space="preserve">Сортавальский р-н, Хелюльское г/п, пос. Раутакангас (г Сортавала), д. 1</t>
  </si>
  <si>
    <t xml:space="preserve">Сортавальский р-н, Кааламское с/п, пос. Рускеала (г Сортавала), ш. Сортавальское, д. 21</t>
  </si>
  <si>
    <t xml:space="preserve">Сортавальский р-н, Сортавальское г/п, г. Сортавала, ул. Чкалова, д. 1</t>
  </si>
  <si>
    <t xml:space="preserve">Сортавальский р-н, Сортавальское г/п, г. Сортавала, ул. Карельская, д. 16 (ОКН)</t>
  </si>
  <si>
    <t xml:space="preserve">Сортавальский р-н, Сортавальское г/п, г. Сортавала, ул. Промышленная, д. 24</t>
  </si>
  <si>
    <t xml:space="preserve">Итого по Сортавальскому муниципальному району в 2022г.</t>
  </si>
  <si>
    <t xml:space="preserve">Сортавальский р-н, Сортавальское г/п, г. Сортавала, м/р-н Гидрогородок, д. 14</t>
  </si>
  <si>
    <t xml:space="preserve">Сортавальский р-н, Сортавальское г/п, г. Сортавала, ул. Антикайнена, д. 3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</si>
  <si>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Антикайнена, д. 13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</si>
  <si>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Сортавальский р-н, Сортавальское г/п, г. Сортавала, ул. Горького, д. 21</t>
  </si>
  <si>
    <t xml:space="preserve">Сортавальский р-н, Сортавальское г/п, г. Сортавала, ул. Железнодорожная, д. 14</t>
  </si>
  <si>
    <t xml:space="preserve">Сортавальский р-н, Сортавальское г/п, г. Сортавала, ул. Загородная, д. 23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</si>
  <si>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Комсомольская, д. 3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</si>
  <si>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Сортавальский р-н, Сортавальское г/п, г. Сортавала, ул. Комсомольская, д. 6а</t>
  </si>
  <si>
    <t xml:space="preserve">Сортавальский р-н, Сортавальское г/п, г. Сортавала, ул. Промышленная, д. 37а</t>
  </si>
  <si>
    <t xml:space="preserve">Сортавальский р-н, Сортавальское г/п, г. Сортавала, ул. Советская, д. 12</t>
  </si>
  <si>
    <t xml:space="preserve">Сортавальский р-н, Сортавальское г/п, г. Сортавала, ул. Кирова, д. 6 (ОКН)</t>
  </si>
  <si>
    <t xml:space="preserve">Сортавальский р-н, Сортавальское г/п, г. Сортавала, ул. Комсомольская, д. 1 (ОКН)</t>
  </si>
  <si>
    <t xml:space="preserve">Сортавальский р-н, Сортавальское г/п, г. Сортавала, ул. Комсомольская, д. 10 (ОКН) </t>
  </si>
  <si>
    <t xml:space="preserve">Сортавальский р-н, Сортавальское г/п, г. Сортавала, ул. Ленина, д. 20</t>
  </si>
  <si>
    <t xml:space="preserve">Сортавальский р-н, Сортавальское г/п, г. Сортавала, ул. Маяковского, д. 17</t>
  </si>
  <si>
    <t xml:space="preserve">Сортавальский р-н, Сортавальское г/п, г. Сортавала, ул. Садовая, д. 18</t>
  </si>
  <si>
    <t xml:space="preserve">Сортавальский р-н, Сортавальское г/п, г. Сортавала, ул. Советская, д. 19</t>
  </si>
  <si>
    <t xml:space="preserve">Сортавальский р-н, Сортавальское г/п, г. Сортавала, ул. Железнодорожная, д. 16</t>
  </si>
  <si>
    <t xml:space="preserve">Итого по Сортавальскому муниципальному району в 2023г.</t>
  </si>
  <si>
    <t xml:space="preserve">Сортавальский р-н, Вяртсильское г/п, пгт Вяртсиля (г Сортавала), ул. Мира, д. 10</t>
  </si>
  <si>
    <t xml:space="preserve">Сортавальский р-н, Сортавальское г/п, г. Сортавала, ул. Карельская, д. 31/15 (ОКН)</t>
  </si>
  <si>
    <t xml:space="preserve">Сортавальский р-н, Сортавальское г/п, г. Сортавала, ул. Карельская, д. 21 (ОКН)</t>
  </si>
  <si>
    <t xml:space="preserve">Сортавальский р-н, Сортавальское г/п, г. Сортавала, ул. Комсомольская, д. 5 (ОКН)</t>
  </si>
  <si>
    <t xml:space="preserve">Сортавальский р-н, Сортавальское г/п, г. Сортавала, ул. Зеленая, д. 2</t>
  </si>
  <si>
    <t xml:space="preserve">Сортавальский р-н, Сортавальское г/п, г. Сортавала, ул. Победы, д. 17</t>
  </si>
  <si>
    <t xml:space="preserve">Сортавальский р-н, Сортавальское г/п, г. Сортавала, ул. Пушкина, д. 4</t>
  </si>
  <si>
    <t xml:space="preserve">Сортавальский р-н, Сортавальское г/п, пгт Хелюля (г Сортавала), ул. Октябрьская, д. 2</t>
  </si>
  <si>
    <t xml:space="preserve">Сортавальский р-н, Хелюльское г/п, пгт Хелюля (г Сортавала), ул. Октябрьская, д. 4</t>
  </si>
  <si>
    <t xml:space="preserve">Сортавальский р-н, Хелюльское г/п, пгт Хелюля (г Сортавала), ул. Фабричная, д. 20 (ОКН)</t>
  </si>
  <si>
    <t xml:space="preserve">Итого по Сортавальскому муниципальному району в 2024г.</t>
  </si>
  <si>
    <t xml:space="preserve">Итого по Сортавальскому муниципальному району</t>
  </si>
  <si>
    <t xml:space="preserve">Суоярвский муниципальный район</t>
  </si>
  <si>
    <t xml:space="preserve">Суоярвский р-н, Суоярвское г/п, г. Суоярви, ул. Гагарина, д. 4</t>
  </si>
  <si>
    <t xml:space="preserve">Суоярвский р-н, Суоярвское г/п, г. Суоярви, ул. Ленина, д. 29</t>
  </si>
  <si>
    <t xml:space="preserve">Итого по Суоярвскому муниципальному району в 2022г.</t>
  </si>
  <si>
    <t xml:space="preserve">Суоярвский р-н, Суоярвское г/п, г. Суоярви, ул. Гагарина, д. 2</t>
  </si>
  <si>
    <t xml:space="preserve">Республика Карелия, г. Суоярви, ул. Кайманова, д. 9 </t>
  </si>
  <si>
    <t xml:space="preserve">Суоярвский р-н, Суоярвское г/п, г. Суоярви, ул. Суоярвское шоссе, д. 4</t>
  </si>
  <si>
    <t xml:space="preserve">Итого по Суоярвскому муниципальному району в 2023г.</t>
  </si>
  <si>
    <t xml:space="preserve">Суоярвский р-н, Суоярвское г/п, г. Суоярви, ул. Советская, д. 20</t>
  </si>
  <si>
    <t xml:space="preserve">Суоярвский р-н, Поросозерское с/п, пос. Поросозеро, ул. Гагарина, д. 1</t>
  </si>
  <si>
    <t xml:space="preserve">Итого по Суоярвскому муниципальному району в 2024г.</t>
  </si>
  <si>
    <t xml:space="preserve">Итого по Суоярвскому муниципальному району</t>
  </si>
  <si>
    <t xml:space="preserve">  </t>
  </si>
  <si>
    <t xml:space="preserve">Раздел № 2.   Реестр многоквартирных домов, которые подлежат капитальному ремонту, по видам ремонта </t>
  </si>
  <si>
    <t xml:space="preserve">Адрес многоквартирного дома</t>
  </si>
  <si>
    <t xml:space="preserve">стоимость капитального ремонта, ВСЕГО</t>
  </si>
  <si>
    <t xml:space="preserve">Ремонт внутридомовых инженерных систем</t>
  </si>
  <si>
    <t xml:space="preserve">ремонт или замена лифтового оборудования, признанного непригодным для эксплуатации, ремонт лифтовых шахт</t>
  </si>
  <si>
    <t xml:space="preserve">ремонт крыши, в том числе переустройство невентилируемой крыши на вентилируемую крышу, устройство выходов на кровлю</t>
  </si>
  <si>
    <t xml:space="preserve">ремонт подвальных помещений</t>
  </si>
  <si>
    <t xml:space="preserve">утепление и ремонт фасада</t>
  </si>
  <si>
    <t xml:space="preserve">ремонт фундамента</t>
  </si>
  <si>
    <t xml:space="preserve">установка коллективных (общедомовых) ПУ и УУ</t>
  </si>
  <si>
    <t xml:space="preserve">другие виды (проектная документация)</t>
  </si>
  <si>
    <t xml:space="preserve">Строительный контроль</t>
  </si>
  <si>
    <t xml:space="preserve">электроснабжения</t>
  </si>
  <si>
    <t xml:space="preserve">теплоснабжения</t>
  </si>
  <si>
    <t xml:space="preserve">газоснабжения</t>
  </si>
  <si>
    <t xml:space="preserve">холодного водоснабжения</t>
  </si>
  <si>
    <t xml:space="preserve">горячего водоснабжения</t>
  </si>
  <si>
    <t xml:space="preserve">водоотведения</t>
  </si>
  <si>
    <t xml:space="preserve">ед.</t>
  </si>
  <si>
    <t xml:space="preserve">кв.м.</t>
  </si>
  <si>
    <t xml:space="preserve">Итого по Республики Карелия</t>
  </si>
  <si>
    <t xml:space="preserve">Всего по Республики Карелия в 2022г.</t>
  </si>
  <si>
    <t xml:space="preserve">Всего по Республики Карелия в 2023г.</t>
  </si>
  <si>
    <t xml:space="preserve">Всего по Республики Карелия в 2024г.</t>
  </si>
  <si>
    <t xml:space="preserve">Петрозаводский ГО, г. Петрозаводск, просп. Александра Невского, д. 13</t>
  </si>
  <si>
    <t xml:space="preserve">Калевальский муниципальный район</t>
  </si>
  <si>
    <t xml:space="preserve">Лахденпохский р-н, Лахденпохское г/п, г. Лахденпохья, ул. Ладожской флотилии, д.14</t>
  </si>
  <si>
    <t xml:space="preserve">Олонецкий муниципальный район</t>
  </si>
  <si>
    <t xml:space="preserve">Прионежский муниципальный район</t>
  </si>
  <si>
    <t xml:space="preserve">Сегежский муниципальный район</t>
  </si>
  <si>
    <t xml:space="preserve">Сортавальский р-н, Сортавальское г/п, г. Сортавала, ул. Комсомольская, д. 8 (ОКН)</t>
  </si>
  <si>
    <t xml:space="preserve">Сортавальский р-н, Сортавальское г/п, г. Сортавала, ул. 40 лет ВЛКСМ, д. 2 (ОКН)</t>
  </si>
  <si>
    <t xml:space="preserve">Сортавальский р-н, Сортавальское г/п, г. Сортавала, ул. Гагарина, д. 5 (ОКН)</t>
  </si>
  <si>
    <t xml:space="preserve">Сортавальский р-н, Сортавальское г/п, г. Сортавала, ул. Карельская, д. 10/15 (ОКН)</t>
  </si>
  <si>
    <t xml:space="preserve">Сортавальский р-н, Сортавальское г/п, г. Сортавала, ул. Ленина, д. 28 (ОКН)</t>
  </si>
  <si>
    <t xml:space="preserve">Сортавальский р-н, Сортавальское г/п, г. Сортавала, ул. Советская, д. 16 (ОКН)</t>
  </si>
  <si>
    <t xml:space="preserve">Сортавальский р-н, Сортавальское г/п, г. Сортавала, ул. Антикайнена, д. 13 (ОКН)</t>
  </si>
  <si>
    <t xml:space="preserve">Сортавальский р-н, Сортавальское г/п, г. Сортавала, ул. Комсомольская, д. 3 (ОКН)</t>
  </si>
  <si>
    <t xml:space="preserve">Раздел № 3.   Перечень многоквартирных домов, в отношении которых запланированы работы по замене лифтового оборудования и ремонту лифтовых шахт (замена лифтов)</t>
  </si>
  <si>
    <t xml:space="preserve">Ремонт или замена лифтового оборудования, признанного непригодным для эксплуатации, ремонт лифтовых шахт</t>
  </si>
  <si>
    <t xml:space="preserve">Год ввода в эксплуатацию лифтового оборудования</t>
  </si>
  <si>
    <t xml:space="preserve">Стоимость работ и (или) услуг, в том числе разработка проектно-сметной документации и выполнение работ по строительному контролю</t>
  </si>
  <si>
    <t xml:space="preserve">Плановый период проведения работ</t>
  </si>
  <si>
    <t xml:space="preserve">*</t>
  </si>
  <si>
    <t xml:space="preserve">Всего по Республики Карелия</t>
  </si>
  <si>
    <t xml:space="preserve">Петрозаводский ГО, г. Петрозаводск, ул. Хейкконена, д. 10</t>
  </si>
  <si>
    <t xml:space="preserve">1994</t>
  </si>
  <si>
    <t xml:space="preserve">Петрозаводский ГО, г. Петрозаводск, ул.Мелентьевой, д. 30</t>
  </si>
  <si>
    <t xml:space="preserve">Петрозаводский ГО, г. Петрозаводск, ул. Лыжная, д. 12</t>
  </si>
  <si>
    <t xml:space="preserve">1987</t>
  </si>
  <si>
    <t xml:space="preserve">Петрозаводский ГО, г. Петрозаводск, ул. Сортавальская, д. 10</t>
  </si>
  <si>
    <t xml:space="preserve">1983</t>
  </si>
  <si>
    <t xml:space="preserve">Петрозаводский ГО, г. Петрозаводск, ул. Островского, д. 36</t>
  </si>
  <si>
    <t xml:space="preserve">Петрозаводский ГО, г. Петрозаводск, ул. Островского, д. 38</t>
  </si>
  <si>
    <t xml:space="preserve">Петрозаводский ГО, г. Петрозаводск, ул. Балтийская, д. 29</t>
  </si>
  <si>
    <t xml:space="preserve">Петрозаводский ГО, г. Петрозаводск, ул. Торнева, д. 11</t>
  </si>
  <si>
    <t xml:space="preserve">1988</t>
  </si>
  <si>
    <t xml:space="preserve">Петрозаводский ГО, г. Петрозаводск, просп. Карельский, д. 18</t>
  </si>
  <si>
    <t xml:space="preserve">Петрозаводский ГО, г. Петрозаводск, ул. Сортавальская, д. 13</t>
  </si>
  <si>
    <t xml:space="preserve">Петрозаводский ГО, г. Петрозаводск, ул. Балтийская, д. 57</t>
  </si>
  <si>
    <t xml:space="preserve">1979</t>
  </si>
  <si>
    <t xml:space="preserve">Петрозаводский ГО, г. Петрозаводск, ул. Ровио, д. 34</t>
  </si>
  <si>
    <t xml:space="preserve">Петрозаводский ГО, г. Петрозаводск, ул. Ровио, д. 5</t>
  </si>
  <si>
    <t xml:space="preserve">1985</t>
  </si>
  <si>
    <t xml:space="preserve">Петрозаводский ГО, г. Петрозаводск, ул. Лыжная, д. 5а</t>
  </si>
  <si>
    <t xml:space="preserve">Петрозаводский ГО, г. Петрозаводск, ул. Лыжная, д. 22</t>
  </si>
  <si>
    <t xml:space="preserve">Петрозаводский ГО, г. Петрозаводск, ул. Лыжная, д. 30</t>
  </si>
  <si>
    <t xml:space="preserve">Петрозаводский ГО, г. Петрозаводск, просп. Лесной, д. 5</t>
  </si>
  <si>
    <t xml:space="preserve">Петрозаводский ГО, г. Петрозаводск, ул. Древлянка, д. 4 кор.4</t>
  </si>
  <si>
    <t xml:space="preserve">Петрозаводский ГО, г. Петрозаводск, ул. Лыжная, д. 28</t>
  </si>
  <si>
    <t xml:space="preserve">Петрозаводский ГО, г. Петрозаводск, ул. Лыжная, д. 32</t>
  </si>
  <si>
    <t xml:space="preserve">Петрозаводский ГО, г. Петрозаводск, ул. Торнева, д. 17</t>
  </si>
  <si>
    <t xml:space="preserve">Петрозаводский ГО, г. Петрозаводск, б-р Интернационалистов, д. 19</t>
  </si>
  <si>
    <t xml:space="preserve">1991</t>
  </si>
  <si>
    <t xml:space="preserve">Петрозаводский ГО, г. Петрозаводск, просп. Карельский, д. 18б</t>
  </si>
  <si>
    <t xml:space="preserve">1990</t>
  </si>
  <si>
    <t xml:space="preserve">Петрозаводский ГО, г. Петрозаводск, ул. Древлянка, д. 4 кор.1</t>
  </si>
  <si>
    <t xml:space="preserve">Петрозаводский ГО, г. Петрозаводск, ул. Зеленая, д. 10</t>
  </si>
  <si>
    <t xml:space="preserve">1992</t>
  </si>
  <si>
    <t xml:space="preserve">Петрозаводский ГО, г. Петрозаводск, ул. Пограничная, д. 9</t>
  </si>
  <si>
    <t xml:space="preserve">Петрозаводский ГО, г. Петрозаводск, ул. Пограничная, д. 11</t>
  </si>
  <si>
    <t xml:space="preserve">Петрозаводский ГО, г. Петрозаводск, ул. Попова, д. 10</t>
  </si>
  <si>
    <t xml:space="preserve">Петрозаводский ГО, г. Петрозаводск, ул. Чкалова, д. 47</t>
  </si>
  <si>
    <t xml:space="preserve">Петрозаводский ГО, г. Петрозаводск, ул. Чкалова, д. 58</t>
  </si>
  <si>
    <t xml:space="preserve">Петрозаводский ГО, г. Петрозаводск, ул. Березовая аллея, д. 25</t>
  </si>
  <si>
    <t xml:space="preserve">Петрозаводский ГО, г. Петрозаводск, просп. Лесной, д. 29</t>
  </si>
  <si>
    <t xml:space="preserve">Итого по Петрозаводскому городскому округу в 2022 г.</t>
  </si>
  <si>
    <t xml:space="preserve">Петрозаводский ГО, г. Петрозаводск, ул. Чкалова, д. 50</t>
  </si>
  <si>
    <t xml:space="preserve">Петрозаводский ГО, г. Петрозаводск, ул. Торнева, д. 1</t>
  </si>
  <si>
    <t xml:space="preserve">Петрозаводский ГО, г. Петрозаводск, ш. Лососинское, д. 21 кор.4</t>
  </si>
  <si>
    <t xml:space="preserve">Петрозаводский ГО, г. Петрозаводск, ул. Генерала Фролова, д. 14</t>
  </si>
  <si>
    <t xml:space="preserve">1981</t>
  </si>
  <si>
    <t xml:space="preserve">Петрозаводский ГО, г. Петрозаводск, ул. Питкярантская, д. 18</t>
  </si>
  <si>
    <t xml:space="preserve">Петрозаводский ГО, г. Петрозаводск, ул. Репникова, д. 1</t>
  </si>
  <si>
    <t xml:space="preserve">Петрозаводский ГО, г. Петрозаводск, просп. Лесной, д. 15</t>
  </si>
  <si>
    <t xml:space="preserve">Петрозаводский ГО, г. Петрозаводск, просп. Лесной, д. 31</t>
  </si>
  <si>
    <t xml:space="preserve">Петрозаводский ГО, г. Петрозаводск, б-р Интернационалистов, д. 9</t>
  </si>
  <si>
    <t xml:space="preserve">Петрозаводский ГО, г. Петрозаводск, ул. Древлянка, д. 23 кор.1</t>
  </si>
  <si>
    <t xml:space="preserve">Петрозаводский ГО, г. Петрозаводск, ул. Зеленая, д. 12</t>
  </si>
  <si>
    <t xml:space="preserve">Петрозаводский ГО, г. Петрозаводск, ул. Сегежская, д. 21</t>
  </si>
  <si>
    <t xml:space="preserve">Петрозаводский ГО, г. Петрозаводск, ул. Софьи Ковалевской, д. 3</t>
  </si>
  <si>
    <t xml:space="preserve">Петрозаводский ГО, г. Петрозаводск, б-р Интернационалистов, д. 11</t>
  </si>
  <si>
    <t xml:space="preserve">Петрозаводский ГО, г. Петрозаводск, просп. Лесной, д. 7</t>
  </si>
  <si>
    <t xml:space="preserve">Петрозаводский ГО, г. Петрозаводск, б-р Интернационалистов, д. 6 кор.2</t>
  </si>
  <si>
    <t xml:space="preserve">Петрозаводский ГО, г. Петрозаводск, ул. Архипова, д. 12</t>
  </si>
  <si>
    <t xml:space="preserve">Петрозаводский ГО, г. Петрозаводск, ул. Древлянка, д. 1</t>
  </si>
  <si>
    <t xml:space="preserve">Петрозаводский ГО, г. Петрозаводск, ул. Сортавальская, д. 9</t>
  </si>
  <si>
    <t xml:space="preserve">Петрозаводский ГО, г. Петрозаводск, наб. Ла-Рошель, д. 5</t>
  </si>
  <si>
    <t xml:space="preserve">Петрозаводский ГО, г. Петрозаводск, ш. Лососинское, д. 21, корп. 1</t>
  </si>
  <si>
    <t xml:space="preserve">Петрозаводский ГО, г. Петрозаводск, б-р Интернационалистов, д. 10</t>
  </si>
  <si>
    <t xml:space="preserve">Петрозаводский ГО, г. Петрозаводск, просп. Комсомольский, д. 15</t>
  </si>
  <si>
    <t xml:space="preserve">Петрозаводский ГО, г. Петрозаводск, ул. Лыжная, д. 7</t>
  </si>
  <si>
    <t xml:space="preserve">Петрозаводский ГО, г. Петрозаводск, ш. Лососинское, д. 25</t>
  </si>
  <si>
    <t xml:space="preserve">Петрозаводский ГО, г. Петрозаводск, б-р Интернационалистов, д. 6 кор.4</t>
  </si>
  <si>
    <t xml:space="preserve">Петрозаводский ГО, г. Петрозаводск, пер. Ругозерский, д. 5</t>
  </si>
  <si>
    <t xml:space="preserve">Петрозаводский ГО, г. Петрозаводск, пер. Ругозерский, д. 11</t>
  </si>
  <si>
    <t xml:space="preserve">Петрозаводский ГО, г. Петрозаводск, просп. Карельский, д. 4</t>
  </si>
  <si>
    <t xml:space="preserve">Петрозаводский ГО, г. Петрозаводск, просп. Комсомольский, д. 17</t>
  </si>
  <si>
    <t xml:space="preserve">Петрозаводский ГО, г. Петрозаводск, просп. Лесной, д. 9</t>
  </si>
  <si>
    <t xml:space="preserve">Петрозаводский ГО, г. Петрозаводск, просп. Лесной, д. 11</t>
  </si>
  <si>
    <t xml:space="preserve">Петрозаводский ГО, г. Петрозаводск, просп. Лесной, д. 27</t>
  </si>
  <si>
    <t xml:space="preserve">Петрозаводский ГО, г. Петрозаводск, просп. Лесной, д. 33</t>
  </si>
  <si>
    <t xml:space="preserve">Петрозаводский ГО, г. Петрозаводск, просп. Лесной, д. 39</t>
  </si>
  <si>
    <t xml:space="preserve">Петрозаводский ГО, г. Петрозаводск, просп. Октябрьский, д. 61б</t>
  </si>
  <si>
    <t xml:space="preserve">Петрозаводский ГО, г. Петрозаводск, ул. Архипова, д. 14</t>
  </si>
  <si>
    <t xml:space="preserve">Петрозаводский ГО, г. Петрозаводск, ул. Балтийская, д. 59</t>
  </si>
  <si>
    <t xml:space="preserve">Петрозаводский ГО, г. Петрозаводск, ул. Древлянка, д. 4 кор.3</t>
  </si>
  <si>
    <t xml:space="preserve">Петрозаводский ГО, г. Петрозаводск, ул. Древлянка, д. 10</t>
  </si>
  <si>
    <t xml:space="preserve">Петрозаводский ГО, г. Петрозаводск, ул. Зеленая, д. 8</t>
  </si>
  <si>
    <t xml:space="preserve">Петрозаводский ГО, г. Петрозаводск, ул. Кемская, д. 5</t>
  </si>
  <si>
    <t xml:space="preserve">Петрозаводский ГО, г. Петрозаводск, ул. Кутузова, д. 55</t>
  </si>
  <si>
    <t xml:space="preserve">Петрозаводский ГО, г. Петрозаводск, ул. Парфенова, д. 12</t>
  </si>
  <si>
    <t xml:space="preserve">Петрозаводский ГО, г. Петрозаводск, ул. Питкярантская, д. 24</t>
  </si>
  <si>
    <t xml:space="preserve">Петрозаводский ГО, г. Петрозаводск, ул. Питкярантская, д. 28</t>
  </si>
  <si>
    <t xml:space="preserve">Петрозаводский ГО, г. Петрозаводск, ул. Питкярантская, д. 32</t>
  </si>
  <si>
    <t xml:space="preserve">Петрозаводский ГО, г. Петрозаводск, ул. Ровио, д. 10</t>
  </si>
  <si>
    <t xml:space="preserve">Петрозаводский ГО, г. Петрозаводск, ул. Ровио, д. 17/2</t>
  </si>
  <si>
    <t xml:space="preserve">Петрозаводский ГО, г. Петрозаводск, ул. Ровио, д. 19</t>
  </si>
  <si>
    <t xml:space="preserve">Петрозаводский ГО, г. Петрозаводск, ул. Сегежская, д. 15</t>
  </si>
  <si>
    <t xml:space="preserve">Петрозаводский ГО, г. Петрозаводск, ул. Сортавальская, д. 6</t>
  </si>
  <si>
    <t xml:space="preserve">Петрозаводский ГО, г. Петрозаводск, ул. Сортавальская, д. 14</t>
  </si>
  <si>
    <t xml:space="preserve">Петрозаводский ГО, г. Петрозаводск, ул. Софьи Ковалевской, д. 9</t>
  </si>
  <si>
    <t xml:space="preserve">Петрозаводский ГО, г. Петрозаводск, ул. Сыктывкарская, д. 6</t>
  </si>
  <si>
    <t xml:space="preserve">1995</t>
  </si>
  <si>
    <t xml:space="preserve">Петрозаводский ГО, г. Петрозаводск, ул. Сыктывкарская, д. 29</t>
  </si>
  <si>
    <t xml:space="preserve">Петрозаводский ГО, г. Петрозаводск, ул. Торнева, д. 3</t>
  </si>
  <si>
    <t xml:space="preserve">Петрозаводский ГО, г. Петрозаводск, ул. Торнева, д. 5</t>
  </si>
  <si>
    <t xml:space="preserve">Петрозаводский ГО, г. Петрозаводск, ш. Лососинское, д. 21 кор.6</t>
  </si>
  <si>
    <t xml:space="preserve">Петрозаводский ГО, г. Петрозаводск, ш. Лососинское, д. 21 кор.8</t>
  </si>
  <si>
    <t xml:space="preserve">Петрозаводский ГО, г. Петрозаводск, ш. Лососинское, д. 21 кор.9</t>
  </si>
  <si>
    <t xml:space="preserve">Петрозаводский ГО, г. Петрозаводск, ш. Лососинское, д. 23 кор.1</t>
  </si>
  <si>
    <t xml:space="preserve">Петрозаводский ГО, г. Петрозаводск, ш. Лососинское, д. 33 кор.3</t>
  </si>
  <si>
    <t xml:space="preserve">Петрозаводский ГО, г. Петрозаводск, ул. Пархоменко, д. 26</t>
  </si>
  <si>
    <t xml:space="preserve">Итого по Петрозаводскому городскому округу в 2023 г.</t>
  </si>
  <si>
    <t xml:space="preserve">Петрозаводский ГО, г. Петрозаводск, ул. Ровио, д. 32</t>
  </si>
  <si>
    <t xml:space="preserve">Петрозаводский ГО, г. Петрозаводск, ул. Древлянка, д. 12 кор.1</t>
  </si>
  <si>
    <t xml:space="preserve">Петрозаводский ГО, г. Петрозаводск, ул. Чапаева, д. 43</t>
  </si>
  <si>
    <t xml:space="preserve">1993</t>
  </si>
  <si>
    <t xml:space="preserve">Петрозаводский ГО, г. Петрозаводск, ул. Пархоменко, д. 33</t>
  </si>
  <si>
    <t xml:space="preserve">Петрозаводский ГО, г. Петрозаводск, ул. Чапаева, д. 104</t>
  </si>
  <si>
    <t xml:space="preserve">Петрозаводский ГО, г. Петрозаводск, пер. Ругозерский, д. 7</t>
  </si>
  <si>
    <t xml:space="preserve">Петрозаводский ГО, г. Петрозаводск, просп. Комсомольский, д. 25</t>
  </si>
  <si>
    <t xml:space="preserve">Петрозаводский ГО, г. Петрозаводск, ул. Архипова, д. 10</t>
  </si>
  <si>
    <t xml:space="preserve">Петрозаводский ГО, г. Петрозаводск, ул. Древлянка, д. 13</t>
  </si>
  <si>
    <t xml:space="preserve">Петрозаводский ГО, г. Петрозаводск, ул. Питкярантская, д. 16</t>
  </si>
  <si>
    <t xml:space="preserve">Петрозаводский ГО, г. Петрозаводск, ул. Ровио, д. 6</t>
  </si>
  <si>
    <t xml:space="preserve">Петрозаводский ГО, г. Петрозаводск, ул. Ровио, д. 7</t>
  </si>
  <si>
    <t xml:space="preserve">Петрозаводский ГО, г. Петрозаводск, ул. Софьи Ковалевской, д. 5</t>
  </si>
  <si>
    <t xml:space="preserve">Петрозаводский ГО, г. Петрозаводск, ул. Софьи Ковалевской, д. 7</t>
  </si>
  <si>
    <t xml:space="preserve">Петрозаводский ГО, г. Петрозаводск, ш. Лососинское, д. 31 кор.4</t>
  </si>
  <si>
    <t xml:space="preserve">Петрозаводский ГО, г. Петрозаводск, ш. Лососинское, д. 22, корп. 2</t>
  </si>
  <si>
    <t xml:space="preserve">Петрозаводский ГО, г. Петрозаводск, б-р Интернационалистов, д. 15</t>
  </si>
  <si>
    <t xml:space="preserve">Петрозаводский ГО, г. Петрозаводск, ул. Древлянка, д. 3</t>
  </si>
  <si>
    <t xml:space="preserve">Петрозаводский ГО, г. Петрозаводск, ул. Боровая, д. 3</t>
  </si>
  <si>
    <t xml:space="preserve">Петрозаводский ГО, г. Петрозаводск, ул. Боровая, д. 5</t>
  </si>
  <si>
    <t xml:space="preserve">Петрозаводский ГО, г. Петрозаводск, ш. Лососинское, д. 21 кор.2</t>
  </si>
  <si>
    <t xml:space="preserve">Петрозаводский ГО, г. Петрозаводск, б-р Интернационалистов, д. 6, корп. 1</t>
  </si>
  <si>
    <t xml:space="preserve">Петрозаводский ГО, г. Петрозаводск, б-р Интернационалистов, д. 6, корп. 3</t>
  </si>
  <si>
    <t xml:space="preserve">Петрозаводский ГО, г. Петрозаводск, б-р Интернационалистов, д. 18</t>
  </si>
  <si>
    <t xml:space="preserve">Петрозаводский ГО, г. Петрозаводск, пер. Попова, д. 6</t>
  </si>
  <si>
    <t xml:space="preserve">Петрозаводский ГО, г. Петрозаводск, просп. Карельский, д. 6</t>
  </si>
  <si>
    <t xml:space="preserve">Петрозаводский ГО, г. Петрозаводск, просп. Лесной, д. 13</t>
  </si>
  <si>
    <t xml:space="preserve">Петрозаводский ГО, г. Петрозаводск, просп. Октябрьский, д. 26</t>
  </si>
  <si>
    <t xml:space="preserve">Петрозаводский ГО, г. Петрозаводск, просп. Октябрьский, д. 70</t>
  </si>
  <si>
    <t xml:space="preserve">Петрозаводский ГО, г. Петрозаводск, ул. Анохина, д. 1а</t>
  </si>
  <si>
    <t xml:space="preserve">Петрозаводский ГО, г. Петрозаводск, ул. Архипова, д. 2</t>
  </si>
  <si>
    <t xml:space="preserve">Петрозаводский ГО, г. Петрозаводск, ул. Березовая аллея, д. 24</t>
  </si>
  <si>
    <t xml:space="preserve">Петрозаводский ГО, г. Петрозаводск, ул. Березовая аллея, д. 34, корп. 1</t>
  </si>
  <si>
    <t xml:space="preserve">Петрозаводский ГО, г. Петрозаводск, ул. Березовая аллея, д. 37</t>
  </si>
  <si>
    <t xml:space="preserve">Петрозаводский ГО, г. Петрозаводск, ул. Березовая аллея, д. 40</t>
  </si>
  <si>
    <t xml:space="preserve">Петрозаводский ГО, г. Петрозаводск, ул. Боровая, д. 7</t>
  </si>
  <si>
    <t xml:space="preserve">Петрозаводский ГО, г. Петрозаводск, ул. Древлянка, д. 2</t>
  </si>
  <si>
    <t xml:space="preserve">Петрозаводский ГО, г. Петрозаводск, ул. Древлянка, д. 6</t>
  </si>
  <si>
    <t xml:space="preserve">Петрозаводский ГО, г. Петрозаводск, ул. Древлянка, д. 7</t>
  </si>
  <si>
    <t xml:space="preserve">Петрозаводский ГО, г. Петрозаводск, ул. Древлянка, д. 9</t>
  </si>
  <si>
    <t xml:space="preserve">Петрозаводский ГО, г. Петрозаводск, ул. Древлянка, д. 17, корп. 1</t>
  </si>
  <si>
    <t xml:space="preserve">Петрозаводский ГО, г. Петрозаводск, ул. Древлянка, д. 19, корп. 1</t>
  </si>
  <si>
    <t xml:space="preserve">Петрозаводский ГО, г. Петрозаводск, ул. Калинина, д. 26а</t>
  </si>
  <si>
    <t xml:space="preserve">Петрозаводский ГО, г. Петрозаводск, ул. Мичуринская, д. 62</t>
  </si>
  <si>
    <t xml:space="preserve">Петрозаводский ГО, г. Петрозаводск, ул. Ровио, д. 20</t>
  </si>
  <si>
    <t xml:space="preserve">Петрозаводский ГО, г. Петрозаводск, ул. Сегежская, д. 13а</t>
  </si>
  <si>
    <t xml:space="preserve">Петрозаводский ГО, г. Петрозаводск, ул. Сыктывкарская, д. 4</t>
  </si>
  <si>
    <t xml:space="preserve">Петрозаводский ГО, г. Петрозаводск, ул. Сыктывкарская, д. 21</t>
  </si>
  <si>
    <t xml:space="preserve">Петрозаводский ГО, г. Петрозаводск, ул. Хейкконена, д. 14</t>
  </si>
  <si>
    <t xml:space="preserve">Петрозаводский ГО, г. Петрозаводск, ул. Хейкконена, д. 16</t>
  </si>
  <si>
    <t xml:space="preserve">Петрозаводский ГО, г. Петрозаводск, ул. Хейкконена, д. 18</t>
  </si>
  <si>
    <t xml:space="preserve">Петрозаводский ГО, г. Петрозаводск, ул. Хейкконена, д. 20</t>
  </si>
  <si>
    <t xml:space="preserve">Петрозаводский ГО, г. Петрозаводск, ул. Хейкконена, д. 22</t>
  </si>
  <si>
    <t xml:space="preserve">Петрозаводский ГО, г. Петрозаводск, ул. Чкалова, д. 49а</t>
  </si>
  <si>
    <t xml:space="preserve">Петрозаводский ГО, г. Петрозаводск, ул. Чкалова, д. 52</t>
  </si>
  <si>
    <t xml:space="preserve">Петрозаводский ГО, г. Петрозаводск, ш. Лососинское, д. 22, корп. 1</t>
  </si>
  <si>
    <t xml:space="preserve">Петрозаводский ГО, г. Петрозаводск, ш. Лососинское, д. 28</t>
  </si>
  <si>
    <t xml:space="preserve">Петрозаводский ГО, г. Петрозаводск, ш. Лососинское, д. 30</t>
  </si>
  <si>
    <t xml:space="preserve">Петрозаводский ГО, г. Петрозаводск, ш. Лососинское, д. 33, корп. 1</t>
  </si>
  <si>
    <t xml:space="preserve">Петрозаводский ГО, г. Петрозаводск, ш. Лососинское, д. 34, корп. 1</t>
  </si>
  <si>
    <t xml:space="preserve">Петрозаводский ГО, г. Петрозаводск, ш. Лососинское, д. 35</t>
  </si>
  <si>
    <t xml:space="preserve">Петрозаводский ГО, г. Петрозаводск, ш. Лососинское, д. 36</t>
  </si>
  <si>
    <t xml:space="preserve">Итого по Петрозаводскому городскому округу в 2024 г.</t>
  </si>
  <si>
    <t xml:space="preserve">Костомукшский муниципальный район</t>
  </si>
  <si>
    <t xml:space="preserve">Костомукшский ГО, г. Костомукша, ул. Героев, д. 1</t>
  </si>
  <si>
    <t xml:space="preserve">Костомукшский ГО, г. Костомукша, ул. Героев, д. 9</t>
  </si>
  <si>
    <t xml:space="preserve">Костомукшский ГО, г. Костомукша, ул. Героев, д. 11</t>
  </si>
  <si>
    <t xml:space="preserve">Костомукшский ГО, г. Костомукша, ул. Интернациональная, д. 1</t>
  </si>
  <si>
    <t xml:space="preserve">Костомукшский ГО, г. Костомукша, ул. Калевала, д. 4</t>
  </si>
  <si>
    <t xml:space="preserve">Костомукшский ГО, г. Костомукша, ул. Калевала, д. 5</t>
  </si>
  <si>
    <t xml:space="preserve">Костомукшский ГО, г. Костомукша, ул. Калевала, д. 10</t>
  </si>
  <si>
    <t xml:space="preserve">Костомукшский ГО, г. Костомукша, ул. Калевала, д. 12</t>
  </si>
  <si>
    <t xml:space="preserve">Костомукшский ГО, г. Костомукша, ул. Калевала, д. 23</t>
  </si>
  <si>
    <t xml:space="preserve">Костомукшский ГО, г. Костомукша, ул. Калевала, д. 27</t>
  </si>
  <si>
    <t xml:space="preserve">Костомукшский ГО, г. Костомукша, ул. Карельская, д. 7</t>
  </si>
  <si>
    <t xml:space="preserve">Костомукшский ГО, г. Костомукша, ул. Мира, д. 5</t>
  </si>
  <si>
    <t xml:space="preserve">Костомукшский ГО, г. Костомукша, ул. Мира, д. 7</t>
  </si>
  <si>
    <t xml:space="preserve">Костомукшский ГО, г. Костомукша, ул. Октябрьская, д. 6</t>
  </si>
  <si>
    <t xml:space="preserve">Костомукшский ГО, г. Костомукша, ул. Первомайская, д. 6</t>
  </si>
  <si>
    <t xml:space="preserve">Костомукшский ГО, г. Костомукша, ул. Первомайская, д. 8</t>
  </si>
  <si>
    <t xml:space="preserve">Костомукшский ГО, г. Костомукша, ул. Первомайская, д. 10</t>
  </si>
  <si>
    <t xml:space="preserve">Итого по Костомукшскому муниципальному району в 2023 г.</t>
  </si>
  <si>
    <t xml:space="preserve">Костомукшский ГО, г. Костомукша, ул. Антикайнена, д. 19</t>
  </si>
  <si>
    <t xml:space="preserve">Костомукшский ГО, г. Костомукша, ул. Героев, д. 3</t>
  </si>
  <si>
    <t xml:space="preserve">Костомукшский ГО, г. Костомукша, ул. Героев, д. 4</t>
  </si>
  <si>
    <t xml:space="preserve">Костомукшский ГО, г. Костомукша, ул. Карельская, д. 1</t>
  </si>
  <si>
    <t xml:space="preserve">Костомукшский ГО, г. Костомукша, ул. Карельская, д. 3</t>
  </si>
  <si>
    <t xml:space="preserve">Костомукшский ГО, г. Костомукша, ул. Ленина, д. 1</t>
  </si>
  <si>
    <t xml:space="preserve">Костомукшский ГО, г. Костомукша, ул. Ленина, д. 3</t>
  </si>
  <si>
    <t xml:space="preserve">Костомукшский ГО, г. Костомукша, ул. Ленина, д. 5</t>
  </si>
  <si>
    <t xml:space="preserve">Костомукшский ГО, г. Костомукша, ул. Первооткрывателей, д. 2</t>
  </si>
  <si>
    <t xml:space="preserve">Костомукшский ГО, г. Костомукша, ул. Первооткрывателей, д. 4</t>
  </si>
  <si>
    <t xml:space="preserve">Костомукшский ГО, г. Костомукша, ул. Первооткрывателей, д. 6</t>
  </si>
  <si>
    <t xml:space="preserve">Костомукшский ГО, г. Костомукша, ул. Советская, д. 11</t>
  </si>
  <si>
    <t xml:space="preserve">Костомукшский ГО, г. Костомукша, ул. Героев, д. 2</t>
  </si>
  <si>
    <t xml:space="preserve">Костомукшский ГО, г. Костомукша, ул. Калевала, д. 21</t>
  </si>
  <si>
    <t xml:space="preserve">Костомукшский ГО, г. Костомукша, ул. Калевала, д. 25</t>
  </si>
  <si>
    <t xml:space="preserve">Костомукшский ГО, г. Костомукша, ул. Ленина, д. 14а</t>
  </si>
  <si>
    <t xml:space="preserve">Костомукшский ГО, г. Костомукша, ул. Ленина, д. 21</t>
  </si>
  <si>
    <t xml:space="preserve">Итого по Костомукшскому муниципальному району в 2024 г.</t>
  </si>
  <si>
    <t xml:space="preserve">Кондопожский р-н, Кондопожское г/п, г. Кондопога, ул. Советов, д. 15а</t>
  </si>
  <si>
    <t xml:space="preserve">Кондопожский р-н, Кондопожское г/п, г. Кондопога, ул. Бумажников, д. 14/4</t>
  </si>
  <si>
    <t xml:space="preserve">Итого по Кондопожскому муниципальному району в 2023 г.</t>
  </si>
  <si>
    <t xml:space="preserve">Кондопожский р-н, Кондопожское г/п, г. Кондопога, ул. Советов, д. 7</t>
  </si>
  <si>
    <t xml:space="preserve">Кондопожский р-н, Кондопожское г/п, г. Кондопога, ш. Октябрьское, д. 99</t>
  </si>
  <si>
    <t xml:space="preserve">Итого по Кондопожскому муниципальному району в 2024 г.</t>
  </si>
  <si>
    <t xml:space="preserve">Питкярантский р-н, Питкярантское г/п, г. Питкяранта, ул. Рудакова, д. 10</t>
  </si>
  <si>
    <t xml:space="preserve">Питкярантский р-н, Питкярантское г/п, г. Питкяранта, ул. Рудакова, д. 11</t>
  </si>
  <si>
    <t xml:space="preserve">Итого по Питкярантскому муниципальному району в 2022 г.</t>
  </si>
  <si>
    <t xml:space="preserve">Питкярантский р-н, Питкярантское г/п, г. Питкяранта, ул. Титова, д. 1</t>
  </si>
  <si>
    <t xml:space="preserve">2003</t>
  </si>
  <si>
    <t xml:space="preserve">Питкярантский р-н, Питкярантское г/п, г. Питкяранта, ул. Титова, д. 3</t>
  </si>
  <si>
    <t xml:space="preserve">1996</t>
  </si>
  <si>
    <t xml:space="preserve">Итого по Питкярантскому муниципальному району в 2023 г.</t>
  </si>
  <si>
    <t xml:space="preserve">Сегежский р-н, Сегежское г/п, г. Сегежа, проезд Бумажников, д. 10</t>
  </si>
  <si>
    <t xml:space="preserve">Сегежский р-н, Сегежское г/п, г. Сегежа, ул. Антикайнена, д. 13</t>
  </si>
  <si>
    <t xml:space="preserve">Сегежский р-н, Сегежское г/п, г. Сегежа, ул. Солунина, д. 1</t>
  </si>
  <si>
    <t xml:space="preserve">Сегежский р-н, Сегежское г/п, г. Сегежа, ул. Спиридонова, д. 25</t>
  </si>
  <si>
    <t xml:space="preserve">Сегежский р-н, Сегежское г/п, г. Сегежа, ул. Спиридонова, д. 37</t>
  </si>
  <si>
    <t xml:space="preserve">Сегежский р-н, Сегежское г/п, г. Сегежа, ул. Строителей, д. 3</t>
  </si>
  <si>
    <t xml:space="preserve">Итого по Сегежскому муниципальному району в 2023 г.</t>
  </si>
  <si>
    <t xml:space="preserve">Сегежский р-н, Сегежское г/п, г. Сегежа, ул. Строителей, д. 11</t>
  </si>
  <si>
    <t xml:space="preserve">Итого по Сегежскому муниципальному району в 2024 г.</t>
  </si>
  <si>
    <t xml:space="preserve">Сортавальский р-н, Сортавальское г/п, г. Сортавала, ул. Бондарева, д. 9а</t>
  </si>
  <si>
    <t xml:space="preserve">Итого по Сортавальскому муниципальному району в 2022 г.</t>
  </si>
  <si>
    <t xml:space="preserve">Раздел № 4.  Перечень многоквартирных домов, в отношении которых в 2022 - 2024 году запланированы работы по ремонту внутридомовых инженерных систем газоснабжения</t>
  </si>
  <si>
    <t xml:space="preserve">Год постройки</t>
  </si>
  <si>
    <t xml:space="preserve">Наличие г/к</t>
  </si>
  <si>
    <t xml:space="preserve">Кол-во этажей</t>
  </si>
  <si>
    <t xml:space="preserve">Кол-во подъездов</t>
  </si>
  <si>
    <t xml:space="preserve">Кол-во квартир</t>
  </si>
  <si>
    <t xml:space="preserve">Петрозаводский ГО, г. Петрозаводск, ул. Коммунистов, д. 32А</t>
  </si>
  <si>
    <t xml:space="preserve">+</t>
  </si>
  <si>
    <t xml:space="preserve">Петрозаводский ГО, г. Петрозаводск, ул. Грибоедова, д. 14</t>
  </si>
  <si>
    <t xml:space="preserve">Петрозаводский ГО, г. Петрозаводск, ул. Перттунена, д. 14</t>
  </si>
  <si>
    <t xml:space="preserve">Петрозаводский ГО, г. Петрозаводск, ул. Коммунистов, д. 13а</t>
  </si>
  <si>
    <t xml:space="preserve">-</t>
  </si>
  <si>
    <t xml:space="preserve">Петрозаводский ГО, г. Петрозаводск, ул. Правды, д. 9</t>
  </si>
  <si>
    <t xml:space="preserve">Петрозаводский ГО, г. Петрозаводск, ул. Луначарского, д. 12</t>
  </si>
  <si>
    <t xml:space="preserve">Петрозаводский ГО, г. Петрозаводск, ул. Луначарского, д. 16а</t>
  </si>
  <si>
    <t xml:space="preserve">Петрозаводский ГО, г. Петрозаводск, ул. Луначарского, д. 20</t>
  </si>
  <si>
    <t xml:space="preserve">Петрозаводский ГО, г. Петрозаводск, просп. Александра Невского, д. 19</t>
  </si>
  <si>
    <t xml:space="preserve">Петрозаводский ГО, г. Петрозаводск, просп. Александра Невского, д. 23</t>
  </si>
  <si>
    <t xml:space="preserve">Петрозаводский ГО, г. Петрозаводск, просп. Александра Невского, д. 25</t>
  </si>
  <si>
    <t xml:space="preserve">Петрозаводский ГО, г. Петрозаводск, ул. Московская, д. 10</t>
  </si>
  <si>
    <t xml:space="preserve">Петрозаводский ГО, г. Петрозаводск, ул. Луначарского, д. 43</t>
  </si>
  <si>
    <t xml:space="preserve">Петрозаводский ГО, г. Петрозаводск, ул. Луначарского, д. 65</t>
  </si>
  <si>
    <t xml:space="preserve">Итого по Петрозаводскому городского округу в 2023 г.</t>
  </si>
  <si>
    <t xml:space="preserve">Итого по Петрозаводскому городского округу в 2024 г.</t>
  </si>
  <si>
    <t xml:space="preserve">Кондопожский р-н, Кондопожское г/п, г. Кондопога, ул. Пролетарская, д. 10а</t>
  </si>
  <si>
    <t xml:space="preserve">Итого по Кондопожскому муниципальногому району в 2023 г.</t>
  </si>
  <si>
    <t xml:space="preserve">Итого по Кондопожскому муниципальногому району в 2024 г.</t>
  </si>
  <si>
    <t xml:space="preserve">Краткосрочный план реализации региональной программы капитального ремонта в 2022-2024г.г. общего имущества в многоквартирных домах , расположенных на территории Республики Карелия, на 2015-2048 годы</t>
  </si>
  <si>
    <t xml:space="preserve">Раздел № 5.   Перечень многоквартирных домов, в отношении которых в 2023-2024 г.г. запланированы работы по обследованию многоквартирного дома специализированной организацией</t>
  </si>
  <si>
    <t xml:space="preserve">Год региональной программы</t>
  </si>
  <si>
    <t xml:space="preserve">3</t>
  </si>
  <si>
    <t xml:space="preserve">Итого по Республике Карелия в 2023г. МКД</t>
  </si>
  <si>
    <t xml:space="preserve">Итого по Республике Карелия в 2024г. МКД</t>
  </si>
  <si>
    <t xml:space="preserve">Лахденпохский р-н, Хийтольское с/п, пос. Хийтола, ул. Ленина, д. 7</t>
  </si>
  <si>
    <t xml:space="preserve">Лахденпохский р-н, Элисенваарское с/п, пос. Элисенваара, ул. Гагарина, д. 10</t>
  </si>
  <si>
    <t xml:space="preserve">Лоухский р-н, Амбарнское с/п, пос. Энгозеро, ул. Парахина, д. 9</t>
  </si>
  <si>
    <t xml:space="preserve">2023</t>
  </si>
  <si>
    <t xml:space="preserve">Лоухский р-н, Амбарнское с/п, пос. Энгозеро, ул. Парахина, д. 10</t>
  </si>
  <si>
    <t xml:space="preserve">Прионежский р-н, Заозерское с/п, с. Заозерье, ул. Центральная, д. 5</t>
  </si>
  <si>
    <t xml:space="preserve">Каркасные с утеплителем</t>
  </si>
  <si>
    <t xml:space="preserve">Сегежский р-н, Сегежское г/п, г. Сегежа, пер. Интернатский, д. 6</t>
  </si>
  <si>
    <t xml:space="preserve">Сегежский р-н, Сегежское г/п, г. Сегежа, проезд Монтажников, д. 6</t>
  </si>
  <si>
    <t xml:space="preserve">Итого по Сегежскому муниципальному району </t>
  </si>
  <si>
    <t xml:space="preserve">Раздел: "Резервный список"</t>
  </si>
  <si>
    <t xml:space="preserve">Год ввода в эксплуатацию</t>
  </si>
  <si>
    <t xml:space="preserve">Вид работ*</t>
  </si>
  <si>
    <t xml:space="preserve">Балл</t>
  </si>
  <si>
    <t xml:space="preserve">175.55296631</t>
  </si>
  <si>
    <t xml:space="preserve">2021</t>
  </si>
  <si>
    <t xml:space="preserve">175.55200745</t>
  </si>
  <si>
    <t xml:space="preserve">Петрозаводский ГО, г. Петрозаводск, просп. Александра Невского, д. 57а</t>
  </si>
  <si>
    <t xml:space="preserve">175.54898713</t>
  </si>
  <si>
    <t xml:space="preserve">155.53709015</t>
  </si>
  <si>
    <t xml:space="preserve">Петрозаводский ГО, г. Петрозаводск, ул. Григорьева, д. 3</t>
  </si>
  <si>
    <t xml:space="preserve">155.52805496</t>
  </si>
  <si>
    <t xml:space="preserve">175.54816315</t>
  </si>
  <si>
    <t xml:space="preserve">2022</t>
  </si>
  <si>
    <t xml:space="preserve">175.5480822</t>
  </si>
  <si>
    <t xml:space="preserve">175.54802272</t>
  </si>
  <si>
    <t xml:space="preserve">175.54795741</t>
  </si>
  <si>
    <t xml:space="preserve">175.54626674</t>
  </si>
  <si>
    <t xml:space="preserve">175.54604709</t>
  </si>
  <si>
    <t xml:space="preserve">Петрозаводский ГО, г. Петрозаводск, ул. Луначарского, д. 22</t>
  </si>
  <si>
    <t xml:space="preserve">175.54601911</t>
  </si>
  <si>
    <t xml:space="preserve">175.54597499</t>
  </si>
  <si>
    <t xml:space="preserve">Петрозаводский ГО, г. Петрозаводск, ул. Луначарского, д. 61</t>
  </si>
  <si>
    <t xml:space="preserve">175.54503524</t>
  </si>
  <si>
    <t xml:space="preserve">175.54404067</t>
  </si>
  <si>
    <t xml:space="preserve">175.54400468</t>
  </si>
  <si>
    <t xml:space="preserve">175.54318834</t>
  </si>
  <si>
    <t xml:space="preserve">155.52398967</t>
  </si>
  <si>
    <t xml:space="preserve">175.55712731</t>
  </si>
  <si>
    <t xml:space="preserve">175.54811723</t>
  </si>
  <si>
    <t xml:space="preserve">175.54309325</t>
  </si>
  <si>
    <t xml:space="preserve">175.54302623</t>
  </si>
  <si>
    <t xml:space="preserve">175.54301681</t>
  </si>
  <si>
    <t xml:space="preserve">175.54301366</t>
  </si>
  <si>
    <t xml:space="preserve">175.54299492</t>
  </si>
  <si>
    <t xml:space="preserve">175.54299161</t>
  </si>
  <si>
    <t xml:space="preserve">175.54217738</t>
  </si>
  <si>
    <t xml:space="preserve">175.54207591</t>
  </si>
  <si>
    <t xml:space="preserve">Петрозаводский ГО, г. Петрозаводск, просп. Александра Невского, д. 31</t>
  </si>
  <si>
    <t xml:space="preserve">175.54205489</t>
  </si>
  <si>
    <t xml:space="preserve">175.54203121</t>
  </si>
  <si>
    <t xml:space="preserve">175.5420251</t>
  </si>
  <si>
    <t xml:space="preserve">175.54200247</t>
  </si>
  <si>
    <t xml:space="preserve">175.54196407</t>
  </si>
  <si>
    <t xml:space="preserve">175.54195883</t>
  </si>
  <si>
    <t xml:space="preserve">175.54101735</t>
  </si>
  <si>
    <t xml:space="preserve">175.54096916</t>
  </si>
  <si>
    <t xml:space="preserve">170.53127737</t>
  </si>
  <si>
    <t xml:space="preserve">155.55193965</t>
  </si>
  <si>
    <t xml:space="preserve">155.53855</t>
  </si>
  <si>
    <t xml:space="preserve">135.53647</t>
  </si>
  <si>
    <t xml:space="preserve">175.55912534</t>
  </si>
  <si>
    <t xml:space="preserve">2024</t>
  </si>
  <si>
    <t xml:space="preserve">Петрозаводский ГО, г. Петрозаводск, ул. Андропова, д. 6</t>
  </si>
  <si>
    <t xml:space="preserve">175.55620115</t>
  </si>
  <si>
    <t xml:space="preserve">175.55508723</t>
  </si>
  <si>
    <t xml:space="preserve">Петрозаводский ГО, г. Петрозаводск, ул. Максима Горького, д. 21</t>
  </si>
  <si>
    <t xml:space="preserve">175.55503115</t>
  </si>
  <si>
    <t xml:space="preserve">Петрозаводский ГО, г. Петрозаводск, ул. Коммунистов, д. 4</t>
  </si>
  <si>
    <t xml:space="preserve">175.55413631</t>
  </si>
  <si>
    <t xml:space="preserve">Петрозаводский ГО, г. Петрозаводск, просп. Александра Невского, д. 18</t>
  </si>
  <si>
    <t xml:space="preserve">175.55214489</t>
  </si>
  <si>
    <t xml:space="preserve">Петрозаводский ГО, г. Петрозаводск, ул. Кирова, д. 10</t>
  </si>
  <si>
    <t xml:space="preserve">175.55207953</t>
  </si>
  <si>
    <t xml:space="preserve">Петрозаводский ГО, г. Петрозаводск, ул. Лисицыной, д. 4</t>
  </si>
  <si>
    <t xml:space="preserve">175.55006538</t>
  </si>
  <si>
    <t xml:space="preserve">175.55003664</t>
  </si>
  <si>
    <t xml:space="preserve">Петрозаводский ГО, г. Петрозаводск, ул. Ригачина, д. 2</t>
  </si>
  <si>
    <t xml:space="preserve">175.54904534</t>
  </si>
  <si>
    <t xml:space="preserve">Петрозаводский ГО, г. Петрозаводск, просп. Первомайский, д. 24</t>
  </si>
  <si>
    <t xml:space="preserve">175.54809428</t>
  </si>
  <si>
    <t xml:space="preserve">Петрозаводский ГО, г. Петрозаводск, ул. Максима Горького, д. 26</t>
  </si>
  <si>
    <t xml:space="preserve">175.54503738</t>
  </si>
  <si>
    <t xml:space="preserve">Петрозаводский ГО, г. Петрозаводск, просп. Ленина, д. 13 (ОКН)</t>
  </si>
  <si>
    <t xml:space="preserve">155.55526713</t>
  </si>
  <si>
    <t xml:space="preserve">155.54489687</t>
  </si>
  <si>
    <t xml:space="preserve">155.54382892</t>
  </si>
  <si>
    <t xml:space="preserve">155.54286742</t>
  </si>
  <si>
    <t xml:space="preserve">Петрозаводский ГО, г. Петрозаводск, ул. Максима Горького, д. 21а</t>
  </si>
  <si>
    <t xml:space="preserve">155.53825921</t>
  </si>
  <si>
    <t xml:space="preserve">2025</t>
  </si>
  <si>
    <t xml:space="preserve">Петрозаводский ГО, г. Петрозаводск, ул. Максима Горького, д. 8</t>
  </si>
  <si>
    <t xml:space="preserve">155.53698738</t>
  </si>
  <si>
    <t xml:space="preserve">Петрозаводский ГО, г. Петрозаводск, ул. Октября, д. 7</t>
  </si>
  <si>
    <t xml:space="preserve">155.5349843</t>
  </si>
  <si>
    <t xml:space="preserve">2026</t>
  </si>
  <si>
    <t xml:space="preserve">Петрозаводский ГО, г. Петрозаводск, просп.Октябрьский, д. 25</t>
  </si>
  <si>
    <t xml:space="preserve">155.53303455</t>
  </si>
  <si>
    <t xml:space="preserve">Петрозаводский ГО, г. Петрозаводск, пр-кт Александра Невского, д. 51А</t>
  </si>
  <si>
    <t xml:space="preserve">155.53022667</t>
  </si>
  <si>
    <t xml:space="preserve">155.52702123</t>
  </si>
  <si>
    <t xml:space="preserve">2027</t>
  </si>
  <si>
    <t xml:space="preserve">Итого по Петрозаводскому городскому округу</t>
  </si>
  <si>
    <t xml:space="preserve">175.54796824</t>
  </si>
  <si>
    <t xml:space="preserve">155.54571538</t>
  </si>
  <si>
    <t xml:space="preserve">Кемский р-н, Кемское г/п, г. Кемь, просп. Пролетарский, д. 59</t>
  </si>
  <si>
    <t xml:space="preserve">155.54004276</t>
  </si>
  <si>
    <t xml:space="preserve">175.54102041</t>
  </si>
  <si>
    <t xml:space="preserve">2020</t>
  </si>
  <si>
    <t xml:space="preserve">175.54099467</t>
  </si>
  <si>
    <t xml:space="preserve">175.5409822</t>
  </si>
  <si>
    <t xml:space="preserve">155.53903817</t>
  </si>
  <si>
    <t xml:space="preserve">155.53903466</t>
  </si>
  <si>
    <t xml:space="preserve">155.5389818</t>
  </si>
  <si>
    <t xml:space="preserve">155.53802148</t>
  </si>
  <si>
    <t xml:space="preserve">155.53799451</t>
  </si>
  <si>
    <t xml:space="preserve">155.53797851</t>
  </si>
  <si>
    <t xml:space="preserve">155.53704109</t>
  </si>
  <si>
    <t xml:space="preserve">Кондопожский р-н, Кондопожское г/п, г. Кондопога, ул. М.Горького, д. 18</t>
  </si>
  <si>
    <t xml:space="preserve">175.54712348</t>
  </si>
  <si>
    <t xml:space="preserve">175.54591201</t>
  </si>
  <si>
    <t xml:space="preserve">175.54394453</t>
  </si>
  <si>
    <t xml:space="preserve">175.54392091</t>
  </si>
  <si>
    <t xml:space="preserve">155.53893894</t>
  </si>
  <si>
    <t xml:space="preserve">155.53799027</t>
  </si>
  <si>
    <t xml:space="preserve">155.53795313</t>
  </si>
  <si>
    <t xml:space="preserve">155.53597955</t>
  </si>
  <si>
    <t xml:space="preserve">155.53398141</t>
  </si>
  <si>
    <t xml:space="preserve">175.54208131</t>
  </si>
  <si>
    <t xml:space="preserve">175.54193529</t>
  </si>
  <si>
    <t xml:space="preserve">175.54193093</t>
  </si>
  <si>
    <t xml:space="preserve">175.54106999</t>
  </si>
  <si>
    <t xml:space="preserve">175.54093363</t>
  </si>
  <si>
    <t xml:space="preserve">155.55097069</t>
  </si>
  <si>
    <t xml:space="preserve">155.549967</t>
  </si>
  <si>
    <t xml:space="preserve">155.54387734</t>
  </si>
  <si>
    <t xml:space="preserve">155.54387523</t>
  </si>
  <si>
    <t xml:space="preserve">155.54288196</t>
  </si>
  <si>
    <t xml:space="preserve">Итого по Кондопожскому муниципальному району </t>
  </si>
  <si>
    <t xml:space="preserve">175.54293546</t>
  </si>
  <si>
    <t xml:space="preserve">155.55588489</t>
  </si>
  <si>
    <t xml:space="preserve">155.5548256</t>
  </si>
  <si>
    <t xml:space="preserve">155.55478482</t>
  </si>
  <si>
    <t xml:space="preserve">155.55288752</t>
  </si>
  <si>
    <t xml:space="preserve">155.55085195</t>
  </si>
  <si>
    <t xml:space="preserve">155.55081854</t>
  </si>
  <si>
    <t xml:space="preserve">155.54983482</t>
  </si>
  <si>
    <t xml:space="preserve">155.54974291</t>
  </si>
  <si>
    <t xml:space="preserve">155.54872465</t>
  </si>
  <si>
    <t xml:space="preserve">155.54847</t>
  </si>
  <si>
    <t xml:space="preserve">155.54791777</t>
  </si>
  <si>
    <t xml:space="preserve">155.54584291</t>
  </si>
  <si>
    <t xml:space="preserve">155.54571195</t>
  </si>
  <si>
    <t xml:space="preserve">Итого по Лахденпохскому муниципальному району </t>
  </si>
  <si>
    <t xml:space="preserve">175.54299</t>
  </si>
  <si>
    <t xml:space="preserve">Лоухский р-н, Чупинское г/п, пгт Чупа, ул. Пионерская, д. 82</t>
  </si>
  <si>
    <t xml:space="preserve">155.53054</t>
  </si>
  <si>
    <t xml:space="preserve">Лоухский р-н, Чупинское г/п, пгт Чупа, ул. Пионерская, д. 32</t>
  </si>
  <si>
    <t xml:space="preserve">155.52961</t>
  </si>
  <si>
    <t xml:space="preserve">Лоухский р-н, Чупинское г/п, пгт Чупа, ул. Пионерская, д. 92</t>
  </si>
  <si>
    <t xml:space="preserve">155.52957</t>
  </si>
  <si>
    <t xml:space="preserve">Итого по Лоухскому муниципальному району </t>
  </si>
  <si>
    <t xml:space="preserve">175.54794117</t>
  </si>
  <si>
    <t xml:space="preserve">175.54303117</t>
  </si>
  <si>
    <t xml:space="preserve">175.54197117</t>
  </si>
  <si>
    <t xml:space="preserve">170.53594117</t>
  </si>
  <si>
    <t xml:space="preserve">155.55188117</t>
  </si>
  <si>
    <t xml:space="preserve">Итого по Медвежьегорскому муниципальному району </t>
  </si>
  <si>
    <t xml:space="preserve">205.57579764</t>
  </si>
  <si>
    <t xml:space="preserve">205.57093261</t>
  </si>
  <si>
    <t xml:space="preserve">205.57091497</t>
  </si>
  <si>
    <t xml:space="preserve">205.57086256</t>
  </si>
  <si>
    <t xml:space="preserve">205.5708623</t>
  </si>
  <si>
    <t xml:space="preserve">205.57085318</t>
  </si>
  <si>
    <t xml:space="preserve">205.57084747</t>
  </si>
  <si>
    <t xml:space="preserve">205.57077292</t>
  </si>
  <si>
    <t xml:space="preserve">155.54886409</t>
  </si>
  <si>
    <t xml:space="preserve">155.54877127</t>
  </si>
  <si>
    <t xml:space="preserve">175.54595848</t>
  </si>
  <si>
    <t xml:space="preserve">175.54395848</t>
  </si>
  <si>
    <t xml:space="preserve">175.54302387</t>
  </si>
  <si>
    <t xml:space="preserve">175.54108848</t>
  </si>
  <si>
    <t xml:space="preserve">175.54098734</t>
  </si>
  <si>
    <t xml:space="preserve">155.5548455</t>
  </si>
  <si>
    <t xml:space="preserve">155.5539883</t>
  </si>
  <si>
    <t xml:space="preserve">155.54992293</t>
  </si>
  <si>
    <t xml:space="preserve">155.54941</t>
  </si>
  <si>
    <t xml:space="preserve">155.54882366</t>
  </si>
  <si>
    <t xml:space="preserve">155.54795638</t>
  </si>
  <si>
    <t xml:space="preserve">155.54774717</t>
  </si>
  <si>
    <t xml:space="preserve">155.5468728</t>
  </si>
  <si>
    <t xml:space="preserve">155.54595556</t>
  </si>
  <si>
    <t xml:space="preserve">155.54595021</t>
  </si>
  <si>
    <t xml:space="preserve">155.54592338</t>
  </si>
  <si>
    <t xml:space="preserve">155.54591848</t>
  </si>
  <si>
    <t xml:space="preserve">155.54591517</t>
  </si>
  <si>
    <t xml:space="preserve">155.54587029</t>
  </si>
  <si>
    <t xml:space="preserve">155.54493848</t>
  </si>
  <si>
    <t xml:space="preserve">155.54486848</t>
  </si>
  <si>
    <t xml:space="preserve">155.54395021</t>
  </si>
  <si>
    <t xml:space="preserve">155.54385117</t>
  </si>
  <si>
    <t xml:space="preserve">155.54344</t>
  </si>
  <si>
    <t xml:space="preserve">155.54293638</t>
  </si>
  <si>
    <t xml:space="preserve">155.54291848</t>
  </si>
  <si>
    <t xml:space="preserve">155.54287967</t>
  </si>
  <si>
    <t xml:space="preserve">Итого по Питкярантскому муниципальному району </t>
  </si>
  <si>
    <t xml:space="preserve">155.54991282</t>
  </si>
  <si>
    <t xml:space="preserve">155.54882117</t>
  </si>
  <si>
    <t xml:space="preserve">155.54384753</t>
  </si>
  <si>
    <t xml:space="preserve">155.54384652</t>
  </si>
  <si>
    <t xml:space="preserve">Пряжинский р-н, Пряжинское г/п, пгт Пряжа, ул. Советская, д. 75</t>
  </si>
  <si>
    <t xml:space="preserve">155.54618538</t>
  </si>
  <si>
    <t xml:space="preserve">Сегежский р-н, Сегежское г/п, г. Сегежа, ул. Ленина, д. 19</t>
  </si>
  <si>
    <t xml:space="preserve">190.54892541</t>
  </si>
  <si>
    <t xml:space="preserve">Сегежский р-н, Надвоицкое г/п, пгт Надвоицы, ул. Ленина, д. 6/3</t>
  </si>
  <si>
    <t xml:space="preserve">175.55905286</t>
  </si>
  <si>
    <t xml:space="preserve">175.55621213</t>
  </si>
  <si>
    <t xml:space="preserve">175.556023</t>
  </si>
  <si>
    <t xml:space="preserve">175.55501329</t>
  </si>
  <si>
    <t xml:space="preserve">175.55500132</t>
  </si>
  <si>
    <t xml:space="preserve">175.55500007</t>
  </si>
  <si>
    <t xml:space="preserve">175.55400423</t>
  </si>
  <si>
    <t xml:space="preserve">175.55400338</t>
  </si>
  <si>
    <t xml:space="preserve">175.55299332</t>
  </si>
  <si>
    <t xml:space="preserve">175.55296391</t>
  </si>
  <si>
    <t xml:space="preserve">175.55197346</t>
  </si>
  <si>
    <t xml:space="preserve">175.55097444</t>
  </si>
  <si>
    <t xml:space="preserve">225.56930439</t>
  </si>
  <si>
    <t xml:space="preserve">175.54918423</t>
  </si>
  <si>
    <t xml:space="preserve">175.54806404</t>
  </si>
  <si>
    <t xml:space="preserve">175.54794031</t>
  </si>
  <si>
    <t xml:space="preserve">175.54708727</t>
  </si>
  <si>
    <t xml:space="preserve">175.54510602</t>
  </si>
  <si>
    <t xml:space="preserve">175.54404984</t>
  </si>
  <si>
    <t xml:space="preserve">175.54305274</t>
  </si>
  <si>
    <t xml:space="preserve">175.54305255</t>
  </si>
  <si>
    <t xml:space="preserve">175.55815998</t>
  </si>
  <si>
    <t xml:space="preserve">2019</t>
  </si>
  <si>
    <t xml:space="preserve">Сортавальский р-н, Хелюльское г/п, пгт Хелюля (г Сортавала), ул. Комсомольская, д. 28</t>
  </si>
  <si>
    <t xml:space="preserve">175.55489813</t>
  </si>
  <si>
    <t xml:space="preserve">Сортавальский р-н, Сортавальское г/п, г. Сортавала, ул. 40 лет ВЛКСМ, д. 6/10</t>
  </si>
  <si>
    <t xml:space="preserve">175.55298716</t>
  </si>
  <si>
    <t xml:space="preserve">Сортавальский р-н, Сортавальское г/п, г. Сортавала, ул. Ладожская, д. 15</t>
  </si>
  <si>
    <t xml:space="preserve">175.55121637</t>
  </si>
  <si>
    <t xml:space="preserve">Сортавальский р-н, Сортавальское г/п, г. Сортавала, ул. Первомайская, д. 19 (ОКН)</t>
  </si>
  <si>
    <t xml:space="preserve">175.55119217</t>
  </si>
  <si>
    <t xml:space="preserve">Сортавальский р-н, Сортавальское г/п, г. Сортавала, ул. 2-я Гористая, д. 1/11 (ОКН)</t>
  </si>
  <si>
    <t xml:space="preserve">175.55019369</t>
  </si>
  <si>
    <t xml:space="preserve">175.55007769</t>
  </si>
  <si>
    <t xml:space="preserve">175.54991065</t>
  </si>
  <si>
    <t xml:space="preserve">175.54990979</t>
  </si>
  <si>
    <t xml:space="preserve">175.54914119</t>
  </si>
  <si>
    <t xml:space="preserve">175.55825146</t>
  </si>
  <si>
    <t xml:space="preserve">175.54821393</t>
  </si>
  <si>
    <t xml:space="preserve">175.54821129</t>
  </si>
  <si>
    <t xml:space="preserve">175.54719635</t>
  </si>
  <si>
    <t xml:space="preserve">175.54610848</t>
  </si>
  <si>
    <t xml:space="preserve">175.54602426</t>
  </si>
  <si>
    <t xml:space="preserve">175.5452087</t>
  </si>
  <si>
    <t xml:space="preserve">175.54520814</t>
  </si>
  <si>
    <t xml:space="preserve">175.54520776</t>
  </si>
  <si>
    <t xml:space="preserve">175.54421587</t>
  </si>
  <si>
    <t xml:space="preserve">175.54408848</t>
  </si>
  <si>
    <t xml:space="preserve">175.54320824</t>
  </si>
  <si>
    <t xml:space="preserve">175.54318808</t>
  </si>
  <si>
    <t xml:space="preserve">225.56097826</t>
  </si>
  <si>
    <t xml:space="preserve">175.54303657</t>
  </si>
  <si>
    <t xml:space="preserve">175.54299327</t>
  </si>
  <si>
    <t xml:space="preserve">175.54295247</t>
  </si>
  <si>
    <t xml:space="preserve">175.54121098</t>
  </si>
  <si>
    <t xml:space="preserve">175.54120259</t>
  </si>
  <si>
    <t xml:space="preserve">175.5411605</t>
  </si>
  <si>
    <t xml:space="preserve">175.54100311</t>
  </si>
  <si>
    <t xml:space="preserve">175.54099432</t>
  </si>
  <si>
    <t xml:space="preserve">155.55600979</t>
  </si>
  <si>
    <t xml:space="preserve">155.55421597</t>
  </si>
  <si>
    <t xml:space="preserve">155.54921637</t>
  </si>
  <si>
    <t xml:space="preserve">155.54408848</t>
  </si>
  <si>
    <t xml:space="preserve">Итого по Сортавальскому муниципальному району </t>
  </si>
  <si>
    <t xml:space="preserve">Итого по Суоярвскому муниципальному району </t>
  </si>
  <si>
    <t xml:space="preserve">Годы проведения ремонта</t>
  </si>
  <si>
    <t xml:space="preserve">электро-снабжения</t>
  </si>
  <si>
    <t xml:space="preserve">225.60091467</t>
  </si>
  <si>
    <t xml:space="preserve">225.60053</t>
  </si>
  <si>
    <t xml:space="preserve">785.72</t>
  </si>
  <si>
    <t xml:space="preserve">2596.4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</si>
</sst>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\ _₽_-;\-* #,##0.00\ _₽_-;_-* \-??\ _₽_-;_-@_-"/>
    <numFmt numFmtId="166" formatCode="#,##0.00"/>
    <numFmt numFmtId="167" formatCode="0.00"/>
    <numFmt numFmtId="168" formatCode="General"/>
    <numFmt numFmtId="169" formatCode="@"/>
    <numFmt numFmtId="170" formatCode="#,##0"/>
    <numFmt numFmtId="171" formatCode="0"/>
    <numFmt numFmtId="172" formatCode="dd/mm/yyyy"/>
  </numFmts>
  <fonts count="23">
    <font>
      <sz val="10"/>
      <name val="Times New Roman"/>
      <family val="1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9"/>
      <name val="Times New Roman"/>
      <family val="1"/>
      <charset val="204"/>
    </font>
    <font>
      <b val="true"/>
      <sz val="9"/>
      <name val="Times New Roman"/>
      <family val="1"/>
      <charset val="204"/>
    </font>
    <font>
      <b val="true"/>
      <sz val="9"/>
      <color rgb="FFFFFF00"/>
      <name val="Times New Roman"/>
      <family val="1"/>
      <charset val="204"/>
    </font>
    <font>
      <b val="true"/>
      <sz val="9"/>
      <color rgb="FFF8CBAD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b val="true"/>
      <sz val="9"/>
      <color rgb="FFFF0000"/>
      <name val="Times New Roman"/>
      <family val="1"/>
      <charset val="204"/>
    </font>
    <font>
      <b val="true"/>
      <sz val="9"/>
      <color rgb="FFFFFFFF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8"/>
      <name val="Arial"/>
      <family val="2"/>
      <charset val="204"/>
    </font>
    <font>
      <b val="true"/>
      <sz val="10"/>
      <color rgb="FFFFFF00"/>
      <name val="Times New Roman"/>
      <family val="1"/>
      <charset val="204"/>
    </font>
    <font>
      <b val="true"/>
      <sz val="10"/>
      <color rgb="FFFBE5D6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DEEBF7"/>
        <bgColor rgb="FFDAE3F3"/>
      </patternFill>
    </fill>
    <fill>
      <patternFill patternType="solid">
        <fgColor rgb="FFFBE5D6"/>
        <bgColor rgb="FFFFF2CC"/>
      </patternFill>
    </fill>
    <fill>
      <patternFill patternType="solid">
        <fgColor rgb="FFEDEDED"/>
        <bgColor rgb="FFDEEBF7"/>
      </patternFill>
    </fill>
    <fill>
      <patternFill patternType="solid">
        <fgColor rgb="FFFFF2CC"/>
        <bgColor rgb="FFFFFFCC"/>
      </patternFill>
    </fill>
    <fill>
      <patternFill patternType="solid">
        <fgColor rgb="FFDAE3F3"/>
        <bgColor rgb="FFDEEBF7"/>
      </patternFill>
    </fill>
    <fill>
      <patternFill patternType="solid">
        <fgColor rgb="FFE2F0D9"/>
        <bgColor rgb="FFEDEDED"/>
      </patternFill>
    </fill>
    <fill>
      <patternFill patternType="solid">
        <fgColor rgb="FFBDD7EE"/>
        <bgColor rgb="FFB4C7E7"/>
      </patternFill>
    </fill>
    <fill>
      <patternFill patternType="solid">
        <fgColor rgb="FFF8CBAD"/>
        <bgColor rgb="FFFFC7CE"/>
      </patternFill>
    </fill>
    <fill>
      <patternFill patternType="solid">
        <fgColor rgb="FFDBDBDB"/>
        <bgColor rgb="FFDAE3F3"/>
      </patternFill>
    </fill>
    <fill>
      <patternFill patternType="solid">
        <fgColor rgb="FFFFE699"/>
        <bgColor rgb="FFFFF2CC"/>
      </patternFill>
    </fill>
    <fill>
      <patternFill patternType="solid">
        <fgColor rgb="FFB4C7E7"/>
        <bgColor rgb="FF9DC3E6"/>
      </patternFill>
    </fill>
    <fill>
      <patternFill patternType="solid">
        <fgColor rgb="FFC5E0B4"/>
        <bgColor rgb="FFDBDBDB"/>
      </patternFill>
    </fill>
    <fill>
      <patternFill patternType="solid">
        <fgColor rgb="FFFFFFCC"/>
        <bgColor rgb="FFFFF2CC"/>
      </patternFill>
    </fill>
    <fill>
      <patternFill patternType="solid">
        <fgColor rgb="FF9DC3E6"/>
        <bgColor rgb="FFB4C7E7"/>
      </patternFill>
    </fill>
    <fill>
      <patternFill patternType="solid">
        <fgColor rgb="FFFFFF00"/>
        <bgColor rgb="FFFFE699"/>
      </patternFill>
    </fill>
    <fill>
      <patternFill patternType="solid">
        <fgColor rgb="FFFFFFFF"/>
        <bgColor rgb="FFFFFFCC"/>
      </patternFill>
    </fill>
    <fill>
      <patternFill patternType="solid">
        <fgColor rgb="FF767171"/>
        <bgColor rgb="FF666699"/>
      </patternFill>
    </fill>
    <fill>
      <patternFill patternType="solid">
        <fgColor rgb="FFFF5050"/>
        <bgColor rgb="FF993366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</borders>
  <cellStyleXfs count="65">
    <xf numFmtId="164" fontId="0" fillId="0" border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left" vertical="center" textRotation="0" wrapText="tru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left" vertical="center" textRotation="0" wrapText="true" indent="0" shrinkToFit="false"/>
    </xf>
    <xf numFmtId="164" fontId="4" fillId="2" borderId="0" applyFont="true" applyBorder="false" applyAlignment="true" applyProtection="false">
      <alignment horizontal="left" vertical="center" textRotation="0" wrapText="true" indent="0" shrinkToFit="false"/>
    </xf>
    <xf numFmtId="164" fontId="4" fillId="2" borderId="0" applyFont="true" applyBorder="false" applyAlignment="true" applyProtection="false">
      <alignment horizontal="left" vertical="center" textRotation="0" wrapText="true" indent="0" shrinkToFit="false"/>
    </xf>
    <xf numFmtId="164" fontId="4" fillId="3" borderId="0" applyFont="true" applyBorder="false" applyAlignment="true" applyProtection="false">
      <alignment horizontal="left" vertical="center" textRotation="0" wrapText="true" indent="0" shrinkToFit="false"/>
    </xf>
    <xf numFmtId="164" fontId="4" fillId="3" borderId="0" applyFont="true" applyBorder="false" applyAlignment="true" applyProtection="false">
      <alignment horizontal="left" vertical="center" textRotation="0" wrapText="true" indent="0" shrinkToFit="false"/>
    </xf>
    <xf numFmtId="164" fontId="4" fillId="3" borderId="0" applyFont="true" applyBorder="false" applyAlignment="true" applyProtection="false">
      <alignment horizontal="left" vertical="center" textRotation="0" wrapText="true" indent="0" shrinkToFit="false"/>
    </xf>
    <xf numFmtId="164" fontId="4" fillId="4" borderId="0" applyFont="true" applyBorder="false" applyAlignment="true" applyProtection="false">
      <alignment horizontal="left" vertical="center" textRotation="0" wrapText="true" indent="0" shrinkToFit="false"/>
    </xf>
    <xf numFmtId="164" fontId="4" fillId="4" borderId="0" applyFont="true" applyBorder="false" applyAlignment="true" applyProtection="false">
      <alignment horizontal="left" vertical="center" textRotation="0" wrapText="true" indent="0" shrinkToFit="false"/>
    </xf>
    <xf numFmtId="164" fontId="4" fillId="4" borderId="0" applyFont="true" applyBorder="false" applyAlignment="true" applyProtection="false">
      <alignment horizontal="left" vertical="center" textRotation="0" wrapText="true" indent="0" shrinkToFit="false"/>
    </xf>
    <xf numFmtId="164" fontId="4" fillId="5" borderId="0" applyFont="true" applyBorder="false" applyAlignment="true" applyProtection="false">
      <alignment horizontal="left" vertical="center" textRotation="0" wrapText="true" indent="0" shrinkToFit="false"/>
    </xf>
    <xf numFmtId="164" fontId="4" fillId="5" borderId="0" applyFont="true" applyBorder="false" applyAlignment="true" applyProtection="false">
      <alignment horizontal="left" vertical="center" textRotation="0" wrapText="true" indent="0" shrinkToFit="false"/>
    </xf>
    <xf numFmtId="164" fontId="4" fillId="5" borderId="0" applyFont="true" applyBorder="false" applyAlignment="true" applyProtection="false">
      <alignment horizontal="left" vertical="center" textRotation="0" wrapText="true" indent="0" shrinkToFit="false"/>
    </xf>
    <xf numFmtId="164" fontId="4" fillId="6" borderId="0" applyFont="true" applyBorder="false" applyAlignment="true" applyProtection="false">
      <alignment horizontal="left" vertical="center" textRotation="0" wrapText="true" indent="0" shrinkToFit="false"/>
    </xf>
    <xf numFmtId="164" fontId="4" fillId="6" borderId="0" applyFont="true" applyBorder="false" applyAlignment="true" applyProtection="false">
      <alignment horizontal="left" vertical="center" textRotation="0" wrapText="true" indent="0" shrinkToFit="false"/>
    </xf>
    <xf numFmtId="164" fontId="4" fillId="6" borderId="0" applyFont="true" applyBorder="false" applyAlignment="true" applyProtection="false">
      <alignment horizontal="left" vertical="center" textRotation="0" wrapText="true" indent="0" shrinkToFit="false"/>
    </xf>
    <xf numFmtId="164" fontId="4" fillId="7" borderId="0" applyFont="true" applyBorder="false" applyAlignment="true" applyProtection="false">
      <alignment horizontal="left" vertical="center" textRotation="0" wrapText="true" indent="0" shrinkToFit="false"/>
    </xf>
    <xf numFmtId="164" fontId="4" fillId="7" borderId="0" applyFont="true" applyBorder="false" applyAlignment="true" applyProtection="false">
      <alignment horizontal="left" vertical="center" textRotation="0" wrapText="true" indent="0" shrinkToFit="false"/>
    </xf>
    <xf numFmtId="164" fontId="4" fillId="7" borderId="0" applyFont="true" applyBorder="false" applyAlignment="true" applyProtection="false">
      <alignment horizontal="left" vertical="center" textRotation="0" wrapText="true" indent="0" shrinkToFit="false"/>
    </xf>
    <xf numFmtId="164" fontId="4" fillId="8" borderId="0" applyFont="true" applyBorder="false" applyAlignment="true" applyProtection="false">
      <alignment horizontal="left" vertical="center" textRotation="0" wrapText="true" indent="0" shrinkToFit="false"/>
    </xf>
    <xf numFmtId="164" fontId="4" fillId="8" borderId="0" applyFont="true" applyBorder="false" applyAlignment="true" applyProtection="false">
      <alignment horizontal="left" vertical="center" textRotation="0" wrapText="true" indent="0" shrinkToFit="false"/>
    </xf>
    <xf numFmtId="164" fontId="4" fillId="8" borderId="0" applyFont="true" applyBorder="false" applyAlignment="true" applyProtection="false">
      <alignment horizontal="left" vertical="center" textRotation="0" wrapText="true" indent="0" shrinkToFit="false"/>
    </xf>
    <xf numFmtId="164" fontId="4" fillId="9" borderId="0" applyFont="true" applyBorder="false" applyAlignment="true" applyProtection="false">
      <alignment horizontal="left" vertical="center" textRotation="0" wrapText="true" indent="0" shrinkToFit="false"/>
    </xf>
    <xf numFmtId="164" fontId="4" fillId="9" borderId="0" applyFont="true" applyBorder="false" applyAlignment="true" applyProtection="false">
      <alignment horizontal="left" vertical="center" textRotation="0" wrapText="true" indent="0" shrinkToFit="false"/>
    </xf>
    <xf numFmtId="164" fontId="4" fillId="9" borderId="0" applyFont="true" applyBorder="false" applyAlignment="true" applyProtection="false">
      <alignment horizontal="left" vertical="center" textRotation="0" wrapText="true" indent="0" shrinkToFit="false"/>
    </xf>
    <xf numFmtId="164" fontId="4" fillId="10" borderId="0" applyFont="true" applyBorder="false" applyAlignment="true" applyProtection="false">
      <alignment horizontal="left" vertical="center" textRotation="0" wrapText="true" indent="0" shrinkToFit="false"/>
    </xf>
    <xf numFmtId="164" fontId="4" fillId="10" borderId="0" applyFont="true" applyBorder="false" applyAlignment="true" applyProtection="false">
      <alignment horizontal="left" vertical="center" textRotation="0" wrapText="true" indent="0" shrinkToFit="false"/>
    </xf>
    <xf numFmtId="164" fontId="4" fillId="10" borderId="0" applyFont="true" applyBorder="false" applyAlignment="true" applyProtection="false">
      <alignment horizontal="left" vertical="center" textRotation="0" wrapText="true" indent="0" shrinkToFit="false"/>
    </xf>
    <xf numFmtId="164" fontId="4" fillId="11" borderId="0" applyFont="true" applyBorder="false" applyAlignment="true" applyProtection="false">
      <alignment horizontal="left" vertical="center" textRotation="0" wrapText="true" indent="0" shrinkToFit="false"/>
    </xf>
    <xf numFmtId="164" fontId="4" fillId="11" borderId="0" applyFont="true" applyBorder="false" applyAlignment="true" applyProtection="false">
      <alignment horizontal="left" vertical="center" textRotation="0" wrapText="true" indent="0" shrinkToFit="false"/>
    </xf>
    <xf numFmtId="164" fontId="4" fillId="11" borderId="0" applyFont="true" applyBorder="false" applyAlignment="true" applyProtection="false">
      <alignment horizontal="left" vertical="center" textRotation="0" wrapText="true" indent="0" shrinkToFit="false"/>
    </xf>
    <xf numFmtId="164" fontId="4" fillId="12" borderId="0" applyFont="true" applyBorder="false" applyAlignment="true" applyProtection="false">
      <alignment horizontal="left" vertical="center" textRotation="0" wrapText="true" indent="0" shrinkToFit="false"/>
    </xf>
    <xf numFmtId="164" fontId="4" fillId="12" borderId="0" applyFont="true" applyBorder="false" applyAlignment="true" applyProtection="false">
      <alignment horizontal="left" vertical="center" textRotation="0" wrapText="true" indent="0" shrinkToFit="false"/>
    </xf>
    <xf numFmtId="164" fontId="4" fillId="12" borderId="0" applyFont="true" applyBorder="false" applyAlignment="true" applyProtection="false">
      <alignment horizontal="left" vertical="center" textRotation="0" wrapText="true" indent="0" shrinkToFit="false"/>
    </xf>
    <xf numFmtId="164" fontId="4" fillId="13" borderId="0" applyFont="true" applyBorder="false" applyAlignment="true" applyProtection="false">
      <alignment horizontal="left" vertical="center" textRotation="0" wrapText="true" indent="0" shrinkToFit="false"/>
    </xf>
    <xf numFmtId="164" fontId="4" fillId="13" borderId="0" applyFont="true" applyBorder="false" applyAlignment="true" applyProtection="false">
      <alignment horizontal="left" vertical="center" textRotation="0" wrapText="true" indent="0" shrinkToFit="false"/>
    </xf>
    <xf numFmtId="164" fontId="4" fillId="13" borderId="0" applyFont="true" applyBorder="false" applyAlignment="true" applyProtection="false">
      <alignment horizontal="left" vertical="center" textRotation="0" wrapText="tru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4" borderId="1" applyFont="true" applyBorder="true" applyAlignment="true" applyProtection="false">
      <alignment horizontal="left" vertical="center" textRotation="0" wrapText="true" indent="0" shrinkToFit="false"/>
    </xf>
    <xf numFmtId="164" fontId="0" fillId="14" borderId="1" applyFont="true" applyBorder="true" applyAlignment="true" applyProtection="false">
      <alignment horizontal="left" vertical="center" textRotation="0" wrapText="true" indent="0" shrinkToFit="false"/>
    </xf>
    <xf numFmtId="164" fontId="0" fillId="14" borderId="1" applyFont="true" applyBorder="true" applyAlignment="true" applyProtection="false">
      <alignment horizontal="left" vertical="center" textRotation="0" wrapText="true" indent="0" shrinkToFit="false"/>
    </xf>
    <xf numFmtId="165" fontId="0" fillId="0" borderId="0" applyFont="true" applyBorder="false" applyAlignment="true" applyProtection="false">
      <alignment horizontal="left" vertical="center" textRotation="0" wrapText="true" indent="0" shrinkToFit="false"/>
    </xf>
  </cellStyleXfs>
  <cellXfs count="347">
    <xf numFmtId="164" fontId="0" fillId="0" borderId="0" xfId="0" applyFont="false" applyBorder="false" applyAlignment="fals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7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6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15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8" fontId="7" fillId="15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15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1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16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8" fontId="7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16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7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16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9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7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9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7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70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6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16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4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0" borderId="5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15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16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16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6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16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6" fillId="16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7" fillId="15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17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17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7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17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7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17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17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17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7" fillId="16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1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0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1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16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15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70" fontId="0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0" fillId="0" borderId="2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70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16" fillId="15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16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15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16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16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9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16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9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1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0" fillId="18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8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6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0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16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18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0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6" fillId="15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6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16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15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16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7" fontId="0" fillId="0" borderId="2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71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15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6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9" fontId="19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5" fontId="0" fillId="0" borderId="7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15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7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8" fontId="16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3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3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16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7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70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16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16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70" fontId="6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16" borderId="2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16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0" fillId="16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5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6" fillId="1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6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1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16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0" fillId="0" borderId="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6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0" fontId="7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7" fillId="15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7" fontId="7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7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2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6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16" fillId="16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6" fillId="0" borderId="0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70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9" fontId="0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6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6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6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7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6" borderId="5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0" fillId="0" borderId="4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3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0" fillId="8" borderId="3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8" borderId="3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0" fillId="13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9" borderId="1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0" fillId="0" borderId="6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8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16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6" borderId="4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16" fillId="0" borderId="5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6" fillId="0" borderId="7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1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9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6" fillId="15" borderId="4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8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0" fillId="17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6" fillId="0" borderId="3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6" fillId="0" borderId="8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8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70" fontId="0" fillId="0" borderId="3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9" fontId="0" fillId="0" borderId="9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2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17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16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16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6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17" borderId="6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5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— акцент1 2" xfId="20"/>
    <cellStyle name="20% — акцент1 2 2" xfId="21"/>
    <cellStyle name="20% — акцент1 3" xfId="22"/>
    <cellStyle name="20% — акцент2 2" xfId="23"/>
    <cellStyle name="20% — акцент2 2 2" xfId="24"/>
    <cellStyle name="20% — акцент2 3" xfId="25"/>
    <cellStyle name="20% — акцент3 2" xfId="26"/>
    <cellStyle name="20% — акцент3 2 2" xfId="27"/>
    <cellStyle name="20% — акцент3 3" xfId="28"/>
    <cellStyle name="20% — акцент4 2" xfId="29"/>
    <cellStyle name="20% — акцент4 2 2" xfId="30"/>
    <cellStyle name="20% — акцент4 3" xfId="31"/>
    <cellStyle name="20% — акцент5 2" xfId="32"/>
    <cellStyle name="20% — акцент5 2 2" xfId="33"/>
    <cellStyle name="20% — акцент5 3" xfId="34"/>
    <cellStyle name="20% — акцент6 2" xfId="35"/>
    <cellStyle name="20% — акцент6 2 2" xfId="36"/>
    <cellStyle name="20% — акцент6 3" xfId="37"/>
    <cellStyle name="40% — акцент1 2" xfId="38"/>
    <cellStyle name="40% — акцент1 2 2" xfId="39"/>
    <cellStyle name="40% — акцент1 3" xfId="40"/>
    <cellStyle name="40% — акцент2 2" xfId="41"/>
    <cellStyle name="40% — акцент2 2 2" xfId="42"/>
    <cellStyle name="40% — акцент2 3" xfId="43"/>
    <cellStyle name="40% — акцент3 2" xfId="44"/>
    <cellStyle name="40% — акцент3 2 2" xfId="45"/>
    <cellStyle name="40% — акцент3 3" xfId="46"/>
    <cellStyle name="40% — акцент4 2" xfId="47"/>
    <cellStyle name="40% — акцент4 2 2" xfId="48"/>
    <cellStyle name="40% — акцент4 3" xfId="49"/>
    <cellStyle name="40% — акцент5 2" xfId="50"/>
    <cellStyle name="40% — акцент5 2 2" xfId="51"/>
    <cellStyle name="40% — акцент5 3" xfId="52"/>
    <cellStyle name="40% — акцент6 2" xfId="53"/>
    <cellStyle name="40% — акцент6 2 2" xfId="54"/>
    <cellStyle name="40% — акцент6 3" xfId="55"/>
    <cellStyle name="Обычный 2" xfId="56"/>
    <cellStyle name="Обычный 3" xfId="57"/>
    <cellStyle name="Обычный 3 2" xfId="58"/>
    <cellStyle name="Обычный 4" xfId="59"/>
    <cellStyle name="Обычный 5" xfId="60"/>
    <cellStyle name="Примечание 2" xfId="61"/>
    <cellStyle name="Примечание 2 2" xfId="62"/>
    <cellStyle name="Примечание 3" xfId="63"/>
    <cellStyle name="Финансовый 2" xfId="64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2B2B2"/>
      <rgbColor rgb="FF767171"/>
      <rgbColor rgb="FFDBDBDB"/>
      <rgbColor rgb="FF993366"/>
      <rgbColor rgb="FFFFFFCC"/>
      <rgbColor rgb="FFDEEBF7"/>
      <rgbColor rgb="FF660066"/>
      <rgbColor rgb="FFEDEDED"/>
      <rgbColor rgb="FF0066CC"/>
      <rgbColor rgb="FFBDD7EE"/>
      <rgbColor rgb="FF000080"/>
      <rgbColor rgb="FFFF00FF"/>
      <rgbColor rgb="FFFFF2CC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E699"/>
      <rgbColor rgb="FF9DC3E6"/>
      <rgbColor rgb="FFFFC7CE"/>
      <rgbColor rgb="FFB4C7E7"/>
      <rgbColor rgb="FFF8CBAD"/>
      <rgbColor rgb="FF3366FF"/>
      <rgbColor rgb="FF33CCCC"/>
      <rgbColor rgb="FF99CC00"/>
      <rgbColor rgb="FFFBE5D6"/>
      <rgbColor rgb="FFFF9900"/>
      <rgbColor rgb="FFFF5050"/>
      <rgbColor rgb="FF666699"/>
      <rgbColor rgb="FFC5E0B4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externalLink" Target="externalLinks/externalLink1.xml"/><Relationship Id="rId1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home/DOMAIN/y.kornilova/Desktops/Desktop1/&#1088;&#1072;&#1073;&#1086;&#1095;&#1080;&#1081;%20&#1089;&#1090;&#1086;&#1083;/&#1050;&#1086;&#1088;&#1085;&#1080;&#1083;&#1086;&#1074;&#1072;%20&#1055;&#1077;&#1088;&#1077;&#1087;&#1080;&#1089;&#1082;&#1072;/&#1050;&#1086;&#1088;&#1085;&#1080;&#1083;&#1086;&#1074;&#1072;%20&#1056;&#1077;&#1077;&#1089;&#1090;&#1088;&#1099;%20&#1052;&#1050;&#1044;/&#1050;&#1088;&#1072;&#1090;&#1082;&#1086;&#1089;&#1088;&#1086;&#1095;&#1085;&#1099;&#1077;%20&#1087;&#1083;&#1072;&#1085;&#1099;/tmp/mozilla_y.kornilova0/home/DOMAIN/zak1/Desktops/Desktop1/&#1050;&#1072;&#1087;&#1080;&#1090;&#1072;&#1083;&#1100;&#1085;&#1099;&#1081;%20&#1088;&#1077;&#1084;&#1086;&#1085;&#1090;/&#1056;&#1045;&#1043;.&#1055;&#1056;&#1054;&#1043;&#1056;&#1040;&#1052;&#1052;&#1040;/&#1050;&#1088;&#1072;&#1090;&#1082;&#1086;&#1089;&#1088;&#1086;&#1095;&#1085;&#1099;&#1081;%20&#1087;&#1083;&#1072;&#1085;%202022-2024/&#1050;&#1055;%202022-2022%20&#1076;&#1077;&#1082;&#1072;&#1073;&#1088;&#1100;%202023/05_&#1054;&#1058;&#1044;&#1045;&#1051;%20&#1058;&#1045;&#1061;&#1053;&#1048;&#1063;&#1045;&#1057;&#1050;&#1054;&#1043;&#1054;%20&#1047;&#1040;&#1050;&#1040;&#1047;&#1063;&#1048;&#1050;&#1040;/&#1054;&#1090;&#1082;&#1088;&#1099;&#1090;&#1072;&#1103;%20&#1087;&#1072;&#1087;&#1082;&#1072;/&#1064;&#1086;&#1096;&#1080;&#1085;%20&#1040;.&#1040;/&#1074;&#1099;&#1089;&#1096;&#1072;&#1103;%20&#1096;&#1082;&#1086;&#1083;&#1072;%20&#1084;&#1072;&#1075;&#1080;&#1080;/&#1082;&#1087;%20&#1076;&#1083;&#1103;%20&#1086;&#1090;&#1095;&#1077;&#1090;&#1086;&#1074;/&#1050;&#1055;%202022-2024%20&#1054;&#1050;&#1054;&#1053;&#1063;&#1040;&#1058;&#1045;&#1051;&#1068;&#1053;&#1067;&#1049;%20(&#1088;&#1077;&#1079;&#1077;&#1088;&#1074;%20&#1073;&#1077;&#1079;%20&#1075;&#1086;&#1076;&#1072;%20&#1056;&#1055;)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дел 1"/>
      <sheetName val="Раздел 2"/>
      <sheetName val="Раздел 3"/>
      <sheetName val="Раздел 4"/>
      <sheetName val="Раздел 5"/>
      <sheetName val="Резерв"/>
      <sheetName val=" для Фонда"/>
    </sheetNames>
    <sheetDataSet>
      <sheetData sheetId="0"/>
      <sheetData sheetId="1">
        <row r="35">
          <cell r="C35">
            <v>168733709.959312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W1369"/>
  <sheetViews>
    <sheetView showFormulas="false" showGridLines="true" showRowColHeaders="true" showZeros="true" rightToLeft="false" tabSelected="true" showOutlineSymbols="true" defaultGridColor="true" view="normal" topLeftCell="C1" colorId="64" zoomScale="82" zoomScaleNormal="82" zoomScalePageLayoutView="100" workbookViewId="0">
      <selection pane="topLeft" activeCell="P1" activeCellId="0" sqref="P1"/>
    </sheetView>
  </sheetViews>
  <sheetFormatPr defaultColWidth="12.8046875" defaultRowHeight="12.8" zeroHeight="false" outlineLevelRow="0" outlineLevelCol="0"/>
  <cols>
    <col collapsed="false" customWidth="true" hidden="false" outlineLevel="0" max="1" min="1" style="1" width="5.33"/>
    <col collapsed="false" customWidth="true" hidden="false" outlineLevel="0" max="2" min="2" style="2" width="85.5"/>
    <col collapsed="false" customWidth="true" hidden="false" outlineLevel="0" max="3" min="3" style="3" width="14.84"/>
    <col collapsed="false" customWidth="true" hidden="false" outlineLevel="0" max="4" min="4" style="1" width="9.33"/>
    <col collapsed="false" customWidth="true" hidden="false" outlineLevel="0" max="5" min="5" style="1" width="15.52"/>
    <col collapsed="false" customWidth="true" hidden="false" outlineLevel="0" max="6" min="6" style="1" width="19.66"/>
    <col collapsed="false" customWidth="true" hidden="false" outlineLevel="0" max="7" min="7" style="1" width="18.5"/>
    <col collapsed="false" customWidth="true" hidden="false" outlineLevel="0" max="8" min="8" style="4" width="9.5"/>
    <col collapsed="false" customWidth="true" hidden="false" outlineLevel="0" max="9" min="9" style="5" width="11.48"/>
    <col collapsed="false" customWidth="false" hidden="false" outlineLevel="0" max="10" min="10" style="5" width="12.83"/>
    <col collapsed="false" customWidth="true" hidden="false" outlineLevel="0" max="11" min="11" style="1" width="16.83"/>
    <col collapsed="false" customWidth="true" hidden="false" outlineLevel="0" max="12" min="12" style="4" width="14"/>
    <col collapsed="false" customWidth="true" hidden="false" outlineLevel="0" max="13" min="13" style="1" width="20.01"/>
    <col collapsed="false" customWidth="true" hidden="false" outlineLevel="0" max="14" min="14" style="1" width="13.66"/>
    <col collapsed="false" customWidth="true" hidden="false" outlineLevel="0" max="15" min="15" style="1" width="12.16"/>
    <col collapsed="false" customWidth="true" hidden="false" outlineLevel="0" max="16" min="16" style="2" width="22.33"/>
    <col collapsed="false" customWidth="true" hidden="false" outlineLevel="0" max="17" min="17" style="5" width="17.33"/>
    <col collapsed="false" customWidth="true" hidden="false" outlineLevel="0" max="18" min="18" style="1" width="15.81"/>
    <col collapsed="false" customWidth="true" hidden="false" outlineLevel="0" max="19" min="19" style="6" width="9.5"/>
    <col collapsed="false" customWidth="true" hidden="false" outlineLevel="0" max="20" min="20" style="7" width="9.33"/>
    <col collapsed="false" customWidth="true" hidden="false" outlineLevel="0" max="21" min="21" style="7" width="14.33"/>
    <col collapsed="false" customWidth="true" hidden="false" outlineLevel="0" max="23" min="22" style="7" width="9.33"/>
  </cols>
  <sheetData>
    <row r="1" customFormat="false" ht="37.5" hidden="false" customHeight="true" outlineLevel="0" collapsed="false">
      <c r="F1" s="8"/>
      <c r="G1" s="8"/>
      <c r="P1" s="9" t="s">
        <v>0</v>
      </c>
      <c r="Q1" s="9"/>
      <c r="R1" s="9"/>
      <c r="S1" s="9"/>
    </row>
    <row r="2" customFormat="false" ht="12.75" hidden="false" customHeight="true" outlineLevel="0" collapsed="false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customFormat="false" ht="15" hidden="false" customHeight="true" outlineLevel="0" collapsed="false">
      <c r="A3" s="1" t="s">
        <v>2</v>
      </c>
      <c r="B3" s="1"/>
      <c r="C3" s="1"/>
      <c r="H3" s="1"/>
      <c r="I3" s="1"/>
      <c r="J3" s="1"/>
      <c r="L3" s="1"/>
      <c r="P3" s="1"/>
      <c r="Q3" s="1"/>
      <c r="S3" s="1"/>
    </row>
    <row r="4" customFormat="false" ht="26.25" hidden="false" customHeight="true" outlineLevel="0" collapsed="false">
      <c r="A4" s="6" t="s">
        <v>3</v>
      </c>
      <c r="B4" s="6" t="s">
        <v>4</v>
      </c>
      <c r="C4" s="6" t="s">
        <v>5</v>
      </c>
      <c r="D4" s="6"/>
      <c r="E4" s="11" t="s">
        <v>6</v>
      </c>
      <c r="F4" s="11" t="s">
        <v>7</v>
      </c>
      <c r="G4" s="11" t="s">
        <v>8</v>
      </c>
      <c r="H4" s="12" t="s">
        <v>9</v>
      </c>
      <c r="I4" s="13" t="s">
        <v>10</v>
      </c>
      <c r="J4" s="6" t="s">
        <v>11</v>
      </c>
      <c r="K4" s="6"/>
      <c r="L4" s="11" t="s">
        <v>12</v>
      </c>
      <c r="M4" s="6" t="s">
        <v>13</v>
      </c>
      <c r="N4" s="6"/>
      <c r="O4" s="6"/>
      <c r="P4" s="6"/>
      <c r="Q4" s="13" t="s">
        <v>14</v>
      </c>
      <c r="R4" s="14" t="s">
        <v>15</v>
      </c>
      <c r="S4" s="11" t="s">
        <v>16</v>
      </c>
    </row>
    <row r="5" customFormat="false" ht="86.25" hidden="false" customHeight="true" outlineLevel="0" collapsed="false">
      <c r="A5" s="6"/>
      <c r="B5" s="6"/>
      <c r="C5" s="11" t="s">
        <v>17</v>
      </c>
      <c r="D5" s="11" t="s">
        <v>18</v>
      </c>
      <c r="E5" s="11"/>
      <c r="F5" s="11"/>
      <c r="G5" s="11"/>
      <c r="H5" s="12"/>
      <c r="I5" s="13"/>
      <c r="J5" s="13" t="s">
        <v>19</v>
      </c>
      <c r="K5" s="11" t="s">
        <v>20</v>
      </c>
      <c r="L5" s="11"/>
      <c r="M5" s="13" t="s">
        <v>19</v>
      </c>
      <c r="N5" s="11" t="s">
        <v>21</v>
      </c>
      <c r="O5" s="11" t="s">
        <v>22</v>
      </c>
      <c r="P5" s="13" t="s">
        <v>23</v>
      </c>
      <c r="Q5" s="13"/>
      <c r="R5" s="14"/>
      <c r="S5" s="11"/>
    </row>
    <row r="6" customFormat="false" ht="39" hidden="false" customHeight="true" outlineLevel="0" collapsed="false">
      <c r="A6" s="6"/>
      <c r="B6" s="6"/>
      <c r="C6" s="11"/>
      <c r="D6" s="11"/>
      <c r="E6" s="11"/>
      <c r="F6" s="11"/>
      <c r="G6" s="11"/>
      <c r="H6" s="12"/>
      <c r="I6" s="15" t="s">
        <v>24</v>
      </c>
      <c r="J6" s="15" t="s">
        <v>24</v>
      </c>
      <c r="K6" s="6" t="s">
        <v>24</v>
      </c>
      <c r="L6" s="6" t="s">
        <v>25</v>
      </c>
      <c r="M6" s="15" t="s">
        <v>26</v>
      </c>
      <c r="N6" s="6" t="s">
        <v>26</v>
      </c>
      <c r="O6" s="6" t="s">
        <v>26</v>
      </c>
      <c r="P6" s="15" t="s">
        <v>26</v>
      </c>
      <c r="Q6" s="15" t="s">
        <v>27</v>
      </c>
      <c r="R6" s="16" t="s">
        <v>27</v>
      </c>
      <c r="S6" s="11"/>
    </row>
    <row r="7" customFormat="false" ht="13.5" hidden="false" customHeight="true" outlineLevel="0" collapsed="false">
      <c r="A7" s="17" t="s">
        <v>28</v>
      </c>
      <c r="B7" s="17" t="s">
        <v>29</v>
      </c>
      <c r="C7" s="18" t="n">
        <v>3</v>
      </c>
      <c r="D7" s="17" t="s">
        <v>30</v>
      </c>
      <c r="E7" s="17"/>
      <c r="F7" s="17" t="s">
        <v>31</v>
      </c>
      <c r="G7" s="17" t="s">
        <v>32</v>
      </c>
      <c r="H7" s="18" t="s">
        <v>33</v>
      </c>
      <c r="I7" s="19" t="s">
        <v>34</v>
      </c>
      <c r="J7" s="19" t="s">
        <v>35</v>
      </c>
      <c r="K7" s="17" t="s">
        <v>36</v>
      </c>
      <c r="L7" s="18" t="s">
        <v>37</v>
      </c>
      <c r="M7" s="19" t="s">
        <v>38</v>
      </c>
      <c r="N7" s="17" t="s">
        <v>39</v>
      </c>
      <c r="O7" s="17" t="s">
        <v>40</v>
      </c>
      <c r="P7" s="19" t="s">
        <v>41</v>
      </c>
      <c r="Q7" s="19" t="s">
        <v>42</v>
      </c>
      <c r="R7" s="20" t="s">
        <v>43</v>
      </c>
      <c r="S7" s="17" t="s">
        <v>44</v>
      </c>
      <c r="T7" s="2"/>
      <c r="U7" s="2"/>
      <c r="V7" s="2"/>
      <c r="W7" s="2"/>
    </row>
    <row r="8" customFormat="false" ht="13.35" hidden="false" customHeight="true" outlineLevel="0" collapsed="false">
      <c r="A8" s="21" t="s">
        <v>45</v>
      </c>
      <c r="B8" s="21"/>
      <c r="C8" s="22" t="n">
        <f aca="false">C9+C12+C15</f>
        <v>466</v>
      </c>
      <c r="D8" s="23"/>
      <c r="E8" s="23"/>
      <c r="F8" s="21"/>
      <c r="G8" s="23"/>
      <c r="H8" s="22"/>
      <c r="I8" s="24" t="n">
        <f aca="false">I9+I12+I15</f>
        <v>715807.51</v>
      </c>
      <c r="J8" s="24" t="n">
        <f aca="false">J9+J12+J15</f>
        <v>605418.92</v>
      </c>
      <c r="K8" s="24" t="n">
        <f aca="false">K9+K12+K15</f>
        <v>286233.13</v>
      </c>
      <c r="L8" s="25" t="n">
        <f aca="false">L9+L12+L15</f>
        <v>12224</v>
      </c>
      <c r="M8" s="24" t="n">
        <f aca="false">M9+M12+M15</f>
        <v>4235219183.3538</v>
      </c>
      <c r="N8" s="23"/>
      <c r="O8" s="23"/>
      <c r="P8" s="24" t="n">
        <f aca="false">M8</f>
        <v>4235219183.3538</v>
      </c>
      <c r="Q8" s="24"/>
      <c r="R8" s="26"/>
      <c r="S8" s="23"/>
      <c r="T8" s="2"/>
      <c r="U8" s="2"/>
      <c r="V8" s="2"/>
      <c r="W8" s="2"/>
    </row>
    <row r="9" customFormat="false" ht="13.35" hidden="false" customHeight="true" outlineLevel="0" collapsed="false">
      <c r="A9" s="27" t="s">
        <v>46</v>
      </c>
      <c r="B9" s="27"/>
      <c r="C9" s="28" t="n">
        <f aca="false">C58+C154+C163+C173+C204+C249+C277+C301+C324+C336+C361+C398+C415+C428+C449+C518+C557</f>
        <v>140</v>
      </c>
      <c r="D9" s="29"/>
      <c r="E9" s="29"/>
      <c r="F9" s="27"/>
      <c r="G9" s="29"/>
      <c r="H9" s="30"/>
      <c r="I9" s="31" t="n">
        <f aca="false">I58+I154+I163+I173+I204+I249+I277+I301+I324+I336+I361+I398+I415+I428+I449+I518+I557</f>
        <v>197177.42</v>
      </c>
      <c r="J9" s="31" t="n">
        <f aca="false">J58+J154+J163+J173+J204+J249+J277+J301+J324+J336+J361+J398+J415+J428+J449+J518+J557</f>
        <v>166792.75</v>
      </c>
      <c r="K9" s="31" t="n">
        <f aca="false">K58+K154+K163+K173+K204+K249+K277+K301+K324+K336+K361+K398+K415+K428+K449+K518+K557</f>
        <v>92187.83</v>
      </c>
      <c r="L9" s="31" t="n">
        <f aca="false">L58+L154+L163+L173+L204+L249+L277+L301+L324+L336+L361+L398+L415+L428+L449+L518+L557</f>
        <v>3283</v>
      </c>
      <c r="M9" s="31" t="n">
        <f aca="false">M58+M154+M163+M173+M204+M249+M277+M301+M324+M336+M361+M398+M415+M428+M449+M518+M557</f>
        <v>808316261.559425</v>
      </c>
      <c r="N9" s="29"/>
      <c r="O9" s="29"/>
      <c r="P9" s="32" t="n">
        <f aca="false">M9</f>
        <v>808316261.559425</v>
      </c>
      <c r="Q9" s="32"/>
      <c r="R9" s="33"/>
      <c r="S9" s="34" t="n">
        <v>2022</v>
      </c>
      <c r="T9" s="2"/>
      <c r="U9" s="2"/>
      <c r="V9" s="2"/>
      <c r="W9" s="2"/>
    </row>
    <row r="10" customFormat="false" ht="13.35" hidden="false" customHeight="true" outlineLevel="0" collapsed="false">
      <c r="A10" s="29"/>
      <c r="B10" s="27" t="s">
        <v>47</v>
      </c>
      <c r="C10" s="28" t="n">
        <f aca="false">C9-C11</f>
        <v>138</v>
      </c>
      <c r="D10" s="29"/>
      <c r="E10" s="29"/>
      <c r="F10" s="27"/>
      <c r="G10" s="29"/>
      <c r="H10" s="30"/>
      <c r="I10" s="31" t="n">
        <f aca="false">I9-I11</f>
        <v>188109.52</v>
      </c>
      <c r="J10" s="31" t="n">
        <f aca="false">J9-J11</f>
        <v>160637.85</v>
      </c>
      <c r="K10" s="31" t="n">
        <f aca="false">K9-K11</f>
        <v>92187.83</v>
      </c>
      <c r="L10" s="31" t="n">
        <f aca="false">L9-L11</f>
        <v>3157</v>
      </c>
      <c r="M10" s="31" t="n">
        <f aca="false">M9-M11</f>
        <v>615890628.561836</v>
      </c>
      <c r="N10" s="31" t="n">
        <f aca="false">N9-N11</f>
        <v>0</v>
      </c>
      <c r="O10" s="31" t="n">
        <f aca="false">O9-O11</f>
        <v>0</v>
      </c>
      <c r="P10" s="32" t="n">
        <f aca="false">P9-P11</f>
        <v>615890628.561836</v>
      </c>
      <c r="Q10" s="32"/>
      <c r="R10" s="33"/>
      <c r="S10" s="34" t="n">
        <v>2022</v>
      </c>
      <c r="T10" s="2"/>
      <c r="U10" s="2"/>
      <c r="V10" s="2"/>
      <c r="W10" s="2"/>
    </row>
    <row r="11" customFormat="false" ht="13.35" hidden="false" customHeight="true" outlineLevel="0" collapsed="false">
      <c r="A11" s="35"/>
      <c r="B11" s="36" t="s">
        <v>48</v>
      </c>
      <c r="C11" s="37" t="n">
        <v>2</v>
      </c>
      <c r="D11" s="35"/>
      <c r="E11" s="38" t="s">
        <v>49</v>
      </c>
      <c r="F11" s="36"/>
      <c r="G11" s="35"/>
      <c r="H11" s="39"/>
      <c r="I11" s="40" t="n">
        <f aca="false">I516+I35</f>
        <v>9067.9</v>
      </c>
      <c r="J11" s="40" t="n">
        <f aca="false">J516+J35</f>
        <v>6154.9</v>
      </c>
      <c r="K11" s="40" t="n">
        <f aca="false">K516+K35</f>
        <v>0</v>
      </c>
      <c r="L11" s="40" t="n">
        <f aca="false">L516+L35</f>
        <v>126</v>
      </c>
      <c r="M11" s="40" t="n">
        <f aca="false">M516+M35</f>
        <v>192425632.997589</v>
      </c>
      <c r="N11" s="40" t="n">
        <f aca="false">N516+N35</f>
        <v>0</v>
      </c>
      <c r="O11" s="40" t="n">
        <f aca="false">O516+O35</f>
        <v>0</v>
      </c>
      <c r="P11" s="40" t="n">
        <f aca="false">P516+P35</f>
        <v>192425632.997589</v>
      </c>
      <c r="Q11" s="41"/>
      <c r="R11" s="42"/>
      <c r="S11" s="38" t="n">
        <v>2022</v>
      </c>
      <c r="T11" s="2"/>
      <c r="U11" s="2"/>
      <c r="V11" s="2"/>
      <c r="W11" s="2"/>
    </row>
    <row r="12" customFormat="false" ht="13.35" hidden="false" customHeight="true" outlineLevel="0" collapsed="false">
      <c r="A12" s="27" t="s">
        <v>50</v>
      </c>
      <c r="B12" s="27"/>
      <c r="C12" s="28" t="n">
        <f aca="false">C115+C156+C165+C176+C221+C261+C280+C317+C326+C340+C371+C404+C421+C430+C470+C538+C562</f>
        <v>170</v>
      </c>
      <c r="D12" s="29"/>
      <c r="E12" s="29"/>
      <c r="F12" s="27"/>
      <c r="G12" s="29"/>
      <c r="H12" s="30"/>
      <c r="I12" s="31" t="n">
        <f aca="false">I115+I156+I165+I176+I221+I261+I280+I317+I326+I340+I371+I404+I421+I430+I470+I538+I562</f>
        <v>245995.22</v>
      </c>
      <c r="J12" s="31" t="n">
        <f aca="false">J115+J156+J165+J176+J221+J261+J280+J317+J326+J340+J371+J404+J421+J430+J470+J538+J562</f>
        <v>208985.38</v>
      </c>
      <c r="K12" s="31" t="n">
        <f aca="false">K115+K156+K165+K176+K221+K261+K280+K317+K326+K340+K371+K404+K421+K430+K470+K538+K562</f>
        <v>102355.28</v>
      </c>
      <c r="L12" s="31" t="n">
        <f aca="false">L115+L156+L165+L176+L221+L261+L280+L317+L326+L340+L371+L404+L421+L430+L470+L538+L562</f>
        <v>4340</v>
      </c>
      <c r="M12" s="31" t="n">
        <f aca="false">M115+M156+M165+M176+M221+M261+M280+M317+M326+M340+M371+M404+M421+M430+M470+M538+M562</f>
        <v>1449071827.02446</v>
      </c>
      <c r="N12" s="29"/>
      <c r="O12" s="29"/>
      <c r="P12" s="32" t="n">
        <f aca="false">M12</f>
        <v>1449071827.02446</v>
      </c>
      <c r="Q12" s="32"/>
      <c r="R12" s="33"/>
      <c r="S12" s="34" t="n">
        <v>2023</v>
      </c>
      <c r="T12" s="2"/>
      <c r="U12" s="2"/>
      <c r="V12" s="2"/>
      <c r="W12" s="2"/>
    </row>
    <row r="13" customFormat="false" ht="13.35" hidden="false" customHeight="true" outlineLevel="0" collapsed="false">
      <c r="A13" s="29"/>
      <c r="B13" s="27" t="s">
        <v>51</v>
      </c>
      <c r="C13" s="28" t="n">
        <f aca="false">C12-C14</f>
        <v>158</v>
      </c>
      <c r="D13" s="29"/>
      <c r="E13" s="29"/>
      <c r="F13" s="27"/>
      <c r="G13" s="29"/>
      <c r="H13" s="30"/>
      <c r="I13" s="31" t="n">
        <f aca="false">I12-I14</f>
        <v>205703.32</v>
      </c>
      <c r="J13" s="31" t="n">
        <f aca="false">J12-J14</f>
        <v>175891.98</v>
      </c>
      <c r="K13" s="31" t="n">
        <f aca="false">K12-K14</f>
        <v>98898.88</v>
      </c>
      <c r="L13" s="31" t="n">
        <f aca="false">L12-L14</f>
        <v>3817</v>
      </c>
      <c r="M13" s="31" t="n">
        <f aca="false">M12-M14</f>
        <v>597773416.107043</v>
      </c>
      <c r="N13" s="31" t="n">
        <f aca="false">N12-N14</f>
        <v>0</v>
      </c>
      <c r="O13" s="31" t="n">
        <f aca="false">O12-O14</f>
        <v>0</v>
      </c>
      <c r="P13" s="32" t="n">
        <f aca="false">M13</f>
        <v>597773416.107043</v>
      </c>
      <c r="Q13" s="32"/>
      <c r="R13" s="33"/>
      <c r="S13" s="34" t="n">
        <v>2023</v>
      </c>
      <c r="T13" s="2"/>
      <c r="U13" s="2"/>
      <c r="V13" s="2"/>
      <c r="W13" s="2"/>
    </row>
    <row r="14" customFormat="false" ht="13.35" hidden="false" customHeight="true" outlineLevel="0" collapsed="false">
      <c r="A14" s="35"/>
      <c r="B14" s="36" t="s">
        <v>52</v>
      </c>
      <c r="C14" s="37" t="n">
        <v>12</v>
      </c>
      <c r="D14" s="35"/>
      <c r="E14" s="38" t="s">
        <v>49</v>
      </c>
      <c r="F14" s="36"/>
      <c r="G14" s="35"/>
      <c r="H14" s="39"/>
      <c r="I14" s="40" t="n">
        <f aca="false">I62+I81+I82+I83+I84+I85+I86+I529+I530+I531+I533+I534</f>
        <v>40291.9</v>
      </c>
      <c r="J14" s="40" t="n">
        <f aca="false">J62+J81+J82+J83+J84+J85+J86+J529+J530+J531+J533+J534</f>
        <v>33093.4</v>
      </c>
      <c r="K14" s="40" t="n">
        <f aca="false">K62+K81+K82+K83+K84+K85+K86+K529+K530+K531+K533+K534</f>
        <v>3456.4</v>
      </c>
      <c r="L14" s="40" t="n">
        <f aca="false">L62+L81+L82+L83+L84+L85+L86+L529+L530+L531+L533+L534</f>
        <v>523</v>
      </c>
      <c r="M14" s="40" t="n">
        <f aca="false">M62+M81+M82+M83+M84+M85+M86+M529+M530+M531+M533+M534</f>
        <v>851298410.917416</v>
      </c>
      <c r="N14" s="40" t="n">
        <f aca="false">N62+N81+N82+N83+N84+N85+N86+N529+N530+N531+N533+N534</f>
        <v>0</v>
      </c>
      <c r="O14" s="40" t="n">
        <f aca="false">O62+O81+O82+O83+O84+O85+O86+O529+O530+O531+O533+O534</f>
        <v>0</v>
      </c>
      <c r="P14" s="40" t="n">
        <f aca="false">P62+P81+P82+P83+P84+P85+P86+P529+P530+P531+P533+P534</f>
        <v>851298410.917416</v>
      </c>
      <c r="Q14" s="41"/>
      <c r="R14" s="42"/>
      <c r="S14" s="38" t="n">
        <v>2023</v>
      </c>
      <c r="T14" s="2"/>
      <c r="U14" s="2"/>
      <c r="V14" s="2"/>
      <c r="W14" s="2"/>
    </row>
    <row r="15" customFormat="false" ht="13.35" hidden="false" customHeight="true" outlineLevel="0" collapsed="false">
      <c r="A15" s="27" t="s">
        <v>53</v>
      </c>
      <c r="B15" s="27"/>
      <c r="C15" s="28" t="n">
        <f aca="false">C150+C159+C168+C179+C243+C271+C286+C321+C328+C352+C393+C410+C424+C433+C489+C552+C568</f>
        <v>156</v>
      </c>
      <c r="D15" s="29"/>
      <c r="E15" s="29"/>
      <c r="F15" s="27"/>
      <c r="G15" s="29"/>
      <c r="H15" s="30"/>
      <c r="I15" s="31" t="n">
        <f aca="false">I150+I159+I168+I179+I243+I271+I286+I321+I328+I352+I393+I410+I424+I433+I489+I552+I568</f>
        <v>272634.87</v>
      </c>
      <c r="J15" s="31" t="n">
        <f aca="false">J150+J159+J168+J179+J243+J271+J286+J321+J328+J352+J393+J410+J424+J433+J489+J552+J568</f>
        <v>229640.79</v>
      </c>
      <c r="K15" s="31" t="n">
        <f aca="false">K150+K159+K168+K179+K243+K271+K286+K321+K328+K352+K393+K410+K424+K433+K489+K552+K568</f>
        <v>91690.02</v>
      </c>
      <c r="L15" s="31" t="n">
        <f aca="false">L150+L159+L168+L179+L243+L271+L286+L321+L328+L352+L393+L410+L424+L433+L489+L552+L568</f>
        <v>4601</v>
      </c>
      <c r="M15" s="31" t="n">
        <f aca="false">M150+M159+M168+M179+M243+M271+M286+M321+M328+M352+M393+M410+M424+M433+M489+M552+M568</f>
        <v>1977831094.76992</v>
      </c>
      <c r="N15" s="29"/>
      <c r="O15" s="29"/>
      <c r="P15" s="32" t="n">
        <f aca="false">M15</f>
        <v>1977831094.76992</v>
      </c>
      <c r="Q15" s="32"/>
      <c r="R15" s="33"/>
      <c r="S15" s="34" t="n">
        <v>2024</v>
      </c>
      <c r="T15" s="2"/>
      <c r="U15" s="2"/>
      <c r="V15" s="2"/>
      <c r="W15" s="2"/>
    </row>
    <row r="16" customFormat="false" ht="13.35" hidden="false" customHeight="true" outlineLevel="0" collapsed="false">
      <c r="A16" s="29"/>
      <c r="B16" s="27" t="s">
        <v>54</v>
      </c>
      <c r="C16" s="28" t="n">
        <f aca="false">C15-C17</f>
        <v>139</v>
      </c>
      <c r="D16" s="29"/>
      <c r="E16" s="29"/>
      <c r="F16" s="27"/>
      <c r="G16" s="29"/>
      <c r="H16" s="30"/>
      <c r="I16" s="31" t="n">
        <f aca="false">I15-I17</f>
        <v>215672.37</v>
      </c>
      <c r="J16" s="31" t="n">
        <f aca="false">J15-J17</f>
        <v>183506.49</v>
      </c>
      <c r="K16" s="31" t="n">
        <f aca="false">K15-K17</f>
        <v>84618.42</v>
      </c>
      <c r="L16" s="31" t="n">
        <f aca="false">L15-L17</f>
        <v>3642</v>
      </c>
      <c r="M16" s="31" t="n">
        <f aca="false">M15-M17</f>
        <v>772469493.868551</v>
      </c>
      <c r="N16" s="31" t="n">
        <f aca="false">N15-N17</f>
        <v>0</v>
      </c>
      <c r="O16" s="31" t="n">
        <f aca="false">O15-O17</f>
        <v>0</v>
      </c>
      <c r="P16" s="32" t="n">
        <f aca="false">P15-P17</f>
        <v>772469493.868551</v>
      </c>
      <c r="Q16" s="32"/>
      <c r="R16" s="33"/>
      <c r="S16" s="34" t="n">
        <v>2024</v>
      </c>
      <c r="T16" s="2"/>
      <c r="U16" s="2"/>
      <c r="V16" s="2"/>
      <c r="W16" s="2"/>
    </row>
    <row r="17" customFormat="false" ht="13.35" hidden="false" customHeight="true" outlineLevel="0" collapsed="false">
      <c r="A17" s="35"/>
      <c r="B17" s="36" t="s">
        <v>55</v>
      </c>
      <c r="C17" s="37" t="n">
        <v>17</v>
      </c>
      <c r="D17" s="35"/>
      <c r="E17" s="38" t="s">
        <v>49</v>
      </c>
      <c r="F17" s="36"/>
      <c r="G17" s="35"/>
      <c r="H17" s="39"/>
      <c r="I17" s="40" t="n">
        <f aca="false">I116+I117+I118+I120+I121+I122+I177+I392+I431+I478+I479+I480+I481+I544+I545+I546+I547</f>
        <v>56962.5</v>
      </c>
      <c r="J17" s="40" t="n">
        <f aca="false">J116+J117+J118+J120+J121+J122+J177+J392+J431+J478+J479+J480+J481+J544+J545+J546+J547</f>
        <v>46134.3</v>
      </c>
      <c r="K17" s="40" t="n">
        <f aca="false">K116+K117+K118+K120+K121+K122+K177+K392+K431+K478+K479+K480+K481+K544+K545+K546+K547</f>
        <v>7071.6</v>
      </c>
      <c r="L17" s="40" t="n">
        <f aca="false">L116+L117+L118+L120+L121+L122+L177+L392+L431+L478+L479+L480+L481+L544+L545+L546+L547</f>
        <v>959</v>
      </c>
      <c r="M17" s="40" t="n">
        <f aca="false">M116+M117+M118+M120+M121+M122+M177+M392+M431+M478+M479+M480+M481+M544+M545+M546+M547</f>
        <v>1205361600.90137</v>
      </c>
      <c r="N17" s="40" t="n">
        <f aca="false">N116+N117+N118+N120+N121+N122+N177+N392+N431+N478+N479+N480+N481+N544+N545+N546+N547</f>
        <v>0</v>
      </c>
      <c r="O17" s="40" t="n">
        <f aca="false">O116+O117+O118+O120+O121+O122+O177+O392+O431+O478+O479+O480+O481+O544+O545+O546+O547</f>
        <v>0</v>
      </c>
      <c r="P17" s="40" t="n">
        <f aca="false">P116+P117+P118+P120+P121+P122+P177+P392+P431+P478+P479+P480+P481+P544+P545+P546+P547</f>
        <v>1205361600.90137</v>
      </c>
      <c r="Q17" s="41"/>
      <c r="R17" s="42"/>
      <c r="S17" s="38" t="n">
        <v>2024</v>
      </c>
      <c r="T17" s="2"/>
      <c r="U17" s="2"/>
      <c r="V17" s="2"/>
      <c r="W17" s="2"/>
    </row>
    <row r="18" customFormat="false" ht="13.35" hidden="false" customHeight="true" outlineLevel="0" collapsed="false">
      <c r="A18" s="6"/>
      <c r="B18" s="43" t="s">
        <v>56</v>
      </c>
      <c r="C18" s="44"/>
      <c r="D18" s="6"/>
      <c r="E18" s="6"/>
      <c r="F18" s="45"/>
      <c r="G18" s="6"/>
      <c r="H18" s="46"/>
      <c r="I18" s="15"/>
      <c r="J18" s="15"/>
      <c r="K18" s="6"/>
      <c r="L18" s="46"/>
      <c r="M18" s="15"/>
      <c r="N18" s="15"/>
      <c r="O18" s="15"/>
      <c r="P18" s="47"/>
      <c r="Q18" s="48"/>
      <c r="R18" s="49"/>
      <c r="T18" s="2"/>
      <c r="U18" s="2"/>
      <c r="V18" s="2"/>
      <c r="W18" s="2"/>
    </row>
    <row r="19" customFormat="false" ht="13.35" hidden="false" customHeight="true" outlineLevel="0" collapsed="false">
      <c r="A19" s="6" t="n">
        <v>1</v>
      </c>
      <c r="B19" s="45" t="s">
        <v>57</v>
      </c>
      <c r="C19" s="6" t="n">
        <v>1961</v>
      </c>
      <c r="D19" s="17"/>
      <c r="E19" s="6" t="s">
        <v>58</v>
      </c>
      <c r="F19" s="50" t="s">
        <v>59</v>
      </c>
      <c r="G19" s="6" t="n">
        <v>3</v>
      </c>
      <c r="H19" s="46" t="n">
        <v>2</v>
      </c>
      <c r="I19" s="15" t="n">
        <v>1483.78</v>
      </c>
      <c r="J19" s="15" t="n">
        <v>957.3</v>
      </c>
      <c r="K19" s="15" t="n">
        <v>860.6</v>
      </c>
      <c r="L19" s="46" t="n">
        <v>23</v>
      </c>
      <c r="M19" s="15" t="n">
        <f aca="false">'Раздел 2'!C19</f>
        <v>5596828.68</v>
      </c>
      <c r="N19" s="15" t="n">
        <v>0</v>
      </c>
      <c r="O19" s="15" t="n">
        <v>0</v>
      </c>
      <c r="P19" s="15" t="n">
        <f aca="false">M19</f>
        <v>5596828.68</v>
      </c>
      <c r="Q19" s="51" t="n">
        <f aca="false">M19/J19</f>
        <v>5846.47308053902</v>
      </c>
      <c r="R19" s="52" t="n">
        <v>24013.51</v>
      </c>
      <c r="S19" s="6" t="n">
        <v>2022</v>
      </c>
      <c r="T19" s="53"/>
      <c r="U19" s="53"/>
      <c r="V19" s="53"/>
      <c r="W19" s="53"/>
    </row>
    <row r="20" customFormat="false" ht="13.35" hidden="false" customHeight="true" outlineLevel="0" collapsed="false">
      <c r="A20" s="6" t="n">
        <f aca="false">A19+1</f>
        <v>2</v>
      </c>
      <c r="B20" s="45" t="s">
        <v>60</v>
      </c>
      <c r="C20" s="6" t="n">
        <v>1953</v>
      </c>
      <c r="D20" s="17"/>
      <c r="E20" s="6" t="s">
        <v>58</v>
      </c>
      <c r="F20" s="50" t="s">
        <v>59</v>
      </c>
      <c r="G20" s="6" t="n">
        <v>4</v>
      </c>
      <c r="H20" s="46" t="n">
        <v>3</v>
      </c>
      <c r="I20" s="15" t="n">
        <v>2096</v>
      </c>
      <c r="J20" s="15" t="n">
        <v>1982</v>
      </c>
      <c r="K20" s="15" t="n">
        <v>1622.8</v>
      </c>
      <c r="L20" s="46" t="n">
        <v>38</v>
      </c>
      <c r="M20" s="15" t="n">
        <f aca="false">'Раздел 2'!C20</f>
        <v>12970139.22</v>
      </c>
      <c r="N20" s="15" t="n">
        <v>0</v>
      </c>
      <c r="O20" s="15" t="n">
        <v>0</v>
      </c>
      <c r="P20" s="15" t="n">
        <f aca="false">M20</f>
        <v>12970139.22</v>
      </c>
      <c r="Q20" s="51" t="n">
        <f aca="false">M20/J20</f>
        <v>6543.96529767911</v>
      </c>
      <c r="R20" s="52" t="n">
        <v>19193.93</v>
      </c>
      <c r="S20" s="6" t="n">
        <v>2022</v>
      </c>
      <c r="T20" s="53"/>
      <c r="U20" s="53"/>
      <c r="V20" s="53"/>
      <c r="W20" s="53"/>
    </row>
    <row r="21" customFormat="false" ht="13.35" hidden="false" customHeight="true" outlineLevel="0" collapsed="false">
      <c r="A21" s="6" t="n">
        <f aca="false">A20+1</f>
        <v>3</v>
      </c>
      <c r="B21" s="45" t="s">
        <v>61</v>
      </c>
      <c r="C21" s="6" t="n">
        <v>1964</v>
      </c>
      <c r="D21" s="17"/>
      <c r="E21" s="6" t="s">
        <v>58</v>
      </c>
      <c r="F21" s="50" t="s">
        <v>62</v>
      </c>
      <c r="G21" s="6" t="n">
        <v>4</v>
      </c>
      <c r="H21" s="46" t="n">
        <v>4</v>
      </c>
      <c r="I21" s="15" t="n">
        <v>2787</v>
      </c>
      <c r="J21" s="15" t="n">
        <v>2594</v>
      </c>
      <c r="K21" s="15" t="n">
        <v>2309.77</v>
      </c>
      <c r="L21" s="46" t="n">
        <v>66</v>
      </c>
      <c r="M21" s="15" t="n">
        <f aca="false">'Раздел 2'!C21</f>
        <v>19427586.32</v>
      </c>
      <c r="N21" s="15" t="n">
        <v>0</v>
      </c>
      <c r="O21" s="15" t="n">
        <v>0</v>
      </c>
      <c r="P21" s="15" t="n">
        <f aca="false">M21</f>
        <v>19427586.32</v>
      </c>
      <c r="Q21" s="51" t="n">
        <f aca="false">M21/J21</f>
        <v>7489.43188897456</v>
      </c>
      <c r="R21" s="52" t="n">
        <v>21963.12</v>
      </c>
      <c r="S21" s="6" t="n">
        <v>2022</v>
      </c>
      <c r="T21" s="53"/>
      <c r="U21" s="53"/>
      <c r="V21" s="53"/>
      <c r="W21" s="53"/>
    </row>
    <row r="22" customFormat="false" ht="13.35" hidden="false" customHeight="true" outlineLevel="0" collapsed="false">
      <c r="A22" s="6" t="n">
        <f aca="false">A21+1</f>
        <v>4</v>
      </c>
      <c r="B22" s="45" t="s">
        <v>63</v>
      </c>
      <c r="C22" s="6" t="n">
        <v>1957</v>
      </c>
      <c r="D22" s="17"/>
      <c r="E22" s="6" t="s">
        <v>58</v>
      </c>
      <c r="F22" s="50" t="s">
        <v>64</v>
      </c>
      <c r="G22" s="6" t="n">
        <v>5</v>
      </c>
      <c r="H22" s="46" t="n">
        <v>4</v>
      </c>
      <c r="I22" s="15" t="n">
        <v>2664</v>
      </c>
      <c r="J22" s="15" t="n">
        <v>1759</v>
      </c>
      <c r="K22" s="15" t="n">
        <v>0</v>
      </c>
      <c r="L22" s="46" t="n">
        <v>40</v>
      </c>
      <c r="M22" s="15" t="n">
        <f aca="false">'Раздел 2'!C22</f>
        <v>760809.75</v>
      </c>
      <c r="N22" s="15" t="n">
        <v>0</v>
      </c>
      <c r="O22" s="15" t="n">
        <v>0</v>
      </c>
      <c r="P22" s="15" t="n">
        <f aca="false">M22</f>
        <v>760809.75</v>
      </c>
      <c r="Q22" s="51" t="n">
        <f aca="false">M22/J22</f>
        <v>432.524019329164</v>
      </c>
      <c r="R22" s="52" t="n">
        <v>3565.796</v>
      </c>
      <c r="S22" s="6" t="n">
        <v>2022</v>
      </c>
      <c r="T22" s="53"/>
      <c r="U22" s="53"/>
      <c r="V22" s="53"/>
      <c r="W22" s="53"/>
    </row>
    <row r="23" customFormat="false" ht="13.35" hidden="false" customHeight="true" outlineLevel="0" collapsed="false">
      <c r="A23" s="6" t="n">
        <f aca="false">A22+1</f>
        <v>5</v>
      </c>
      <c r="B23" s="45" t="s">
        <v>65</v>
      </c>
      <c r="C23" s="6" t="n">
        <v>1954</v>
      </c>
      <c r="D23" s="17"/>
      <c r="E23" s="6" t="s">
        <v>58</v>
      </c>
      <c r="F23" s="50" t="s">
        <v>59</v>
      </c>
      <c r="G23" s="6" t="n">
        <v>3</v>
      </c>
      <c r="H23" s="46" t="n">
        <v>2</v>
      </c>
      <c r="I23" s="15" t="n">
        <v>1463.3</v>
      </c>
      <c r="J23" s="15" t="n">
        <v>1364.1</v>
      </c>
      <c r="K23" s="15" t="n">
        <v>0</v>
      </c>
      <c r="L23" s="46" t="n">
        <v>18</v>
      </c>
      <c r="M23" s="15" t="n">
        <f aca="false">'Раздел 2'!C23</f>
        <v>308058</v>
      </c>
      <c r="N23" s="15" t="n">
        <v>0</v>
      </c>
      <c r="O23" s="15" t="n">
        <v>0</v>
      </c>
      <c r="P23" s="15" t="n">
        <f aca="false">M23</f>
        <v>308058</v>
      </c>
      <c r="Q23" s="51" t="n">
        <f aca="false">M23/J23</f>
        <v>225.832416978227</v>
      </c>
      <c r="R23" s="52" t="n">
        <v>2923.432</v>
      </c>
      <c r="S23" s="6" t="n">
        <v>2022</v>
      </c>
      <c r="T23" s="53"/>
      <c r="U23" s="53"/>
      <c r="V23" s="53"/>
      <c r="W23" s="53"/>
    </row>
    <row r="24" customFormat="false" ht="13.35" hidden="false" customHeight="true" outlineLevel="0" collapsed="false">
      <c r="A24" s="6" t="n">
        <f aca="false">A23+1</f>
        <v>6</v>
      </c>
      <c r="B24" s="45" t="s">
        <v>66</v>
      </c>
      <c r="C24" s="6" t="n">
        <v>1962</v>
      </c>
      <c r="D24" s="17"/>
      <c r="E24" s="6" t="s">
        <v>58</v>
      </c>
      <c r="F24" s="50" t="s">
        <v>59</v>
      </c>
      <c r="G24" s="6" t="n">
        <v>5</v>
      </c>
      <c r="H24" s="46" t="n">
        <v>3</v>
      </c>
      <c r="I24" s="15" t="n">
        <v>3764</v>
      </c>
      <c r="J24" s="15" t="n">
        <v>3522.8</v>
      </c>
      <c r="K24" s="15" t="n">
        <v>0</v>
      </c>
      <c r="L24" s="46" t="n">
        <v>29</v>
      </c>
      <c r="M24" s="15" t="n">
        <f aca="false">'Раздел 2'!C24</f>
        <v>619442.1</v>
      </c>
      <c r="N24" s="15" t="n">
        <v>0</v>
      </c>
      <c r="O24" s="15" t="n">
        <v>0</v>
      </c>
      <c r="P24" s="15" t="n">
        <f aca="false">M24</f>
        <v>619442.1</v>
      </c>
      <c r="Q24" s="51" t="n">
        <f aca="false">M24/J24</f>
        <v>175.837998183263</v>
      </c>
      <c r="R24" s="52" t="n">
        <v>3565.796</v>
      </c>
      <c r="S24" s="6" t="n">
        <v>2022</v>
      </c>
      <c r="T24" s="53"/>
      <c r="U24" s="53"/>
      <c r="V24" s="53"/>
      <c r="W24" s="53"/>
    </row>
    <row r="25" customFormat="false" ht="13.35" hidden="false" customHeight="true" outlineLevel="0" collapsed="false">
      <c r="A25" s="6" t="n">
        <f aca="false">A24+1</f>
        <v>7</v>
      </c>
      <c r="B25" s="45" t="s">
        <v>67</v>
      </c>
      <c r="C25" s="6" t="n">
        <v>1964</v>
      </c>
      <c r="D25" s="17"/>
      <c r="E25" s="6" t="s">
        <v>58</v>
      </c>
      <c r="F25" s="50" t="s">
        <v>59</v>
      </c>
      <c r="G25" s="6" t="n">
        <v>2</v>
      </c>
      <c r="H25" s="46" t="n">
        <v>1</v>
      </c>
      <c r="I25" s="15" t="n">
        <v>537</v>
      </c>
      <c r="J25" s="15" t="n">
        <v>537</v>
      </c>
      <c r="K25" s="15" t="n">
        <v>0</v>
      </c>
      <c r="L25" s="46" t="n">
        <v>12</v>
      </c>
      <c r="M25" s="15" t="n">
        <f aca="false">'Раздел 2'!C25</f>
        <v>122459.15</v>
      </c>
      <c r="N25" s="15" t="n">
        <v>0</v>
      </c>
      <c r="O25" s="15" t="n">
        <v>0</v>
      </c>
      <c r="P25" s="15" t="n">
        <f aca="false">M25</f>
        <v>122459.15</v>
      </c>
      <c r="Q25" s="51" t="n">
        <f aca="false">M25/J25</f>
        <v>228.043109869646</v>
      </c>
      <c r="R25" s="52" t="n">
        <v>3775.505</v>
      </c>
      <c r="S25" s="6" t="n">
        <v>2022</v>
      </c>
      <c r="T25" s="53"/>
      <c r="U25" s="53"/>
      <c r="V25" s="53"/>
      <c r="W25" s="53"/>
    </row>
    <row r="26" customFormat="false" ht="13.35" hidden="false" customHeight="true" outlineLevel="0" collapsed="false">
      <c r="A26" s="6" t="n">
        <f aca="false">A25+1</f>
        <v>8</v>
      </c>
      <c r="B26" s="45" t="s">
        <v>68</v>
      </c>
      <c r="C26" s="6" t="n">
        <v>1948</v>
      </c>
      <c r="D26" s="17"/>
      <c r="E26" s="6" t="s">
        <v>58</v>
      </c>
      <c r="F26" s="50" t="s">
        <v>59</v>
      </c>
      <c r="G26" s="6" t="n">
        <v>3</v>
      </c>
      <c r="H26" s="46" t="n">
        <v>3</v>
      </c>
      <c r="I26" s="15" t="n">
        <v>2108.8</v>
      </c>
      <c r="J26" s="15" t="n">
        <v>886.8</v>
      </c>
      <c r="K26" s="15" t="n">
        <v>0</v>
      </c>
      <c r="L26" s="46" t="n">
        <v>12</v>
      </c>
      <c r="M26" s="15" t="n">
        <f aca="false">'Раздел 2'!C26</f>
        <v>340254.78</v>
      </c>
      <c r="N26" s="15" t="n">
        <v>0</v>
      </c>
      <c r="O26" s="15" t="n">
        <v>0</v>
      </c>
      <c r="P26" s="15" t="n">
        <f aca="false">M26</f>
        <v>340254.78</v>
      </c>
      <c r="Q26" s="51" t="n">
        <f aca="false">M26/J26</f>
        <v>383.688294993234</v>
      </c>
      <c r="R26" s="52" t="n">
        <v>2913.872</v>
      </c>
      <c r="S26" s="6" t="n">
        <v>2022</v>
      </c>
      <c r="T26" s="53"/>
      <c r="U26" s="53"/>
      <c r="V26" s="53"/>
      <c r="W26" s="53"/>
    </row>
    <row r="27" customFormat="false" ht="12.75" hidden="false" customHeight="true" outlineLevel="0" collapsed="false">
      <c r="A27" s="6" t="n">
        <f aca="false">A26+1</f>
        <v>9</v>
      </c>
      <c r="B27" s="45" t="s">
        <v>69</v>
      </c>
      <c r="C27" s="6" t="s">
        <v>70</v>
      </c>
      <c r="D27" s="17"/>
      <c r="E27" s="6" t="s">
        <v>58</v>
      </c>
      <c r="F27" s="45" t="s">
        <v>59</v>
      </c>
      <c r="G27" s="6" t="n">
        <v>2</v>
      </c>
      <c r="H27" s="46" t="n">
        <v>1</v>
      </c>
      <c r="I27" s="15" t="n">
        <v>315.72</v>
      </c>
      <c r="J27" s="15" t="n">
        <v>263.1</v>
      </c>
      <c r="K27" s="15" t="n">
        <v>361.8</v>
      </c>
      <c r="L27" s="46" t="n">
        <v>10</v>
      </c>
      <c r="M27" s="15" t="n">
        <f aca="false">'Раздел 2'!C27</f>
        <v>7909972.91</v>
      </c>
      <c r="N27" s="15" t="n">
        <v>0</v>
      </c>
      <c r="O27" s="15" t="n">
        <v>0</v>
      </c>
      <c r="P27" s="15" t="n">
        <f aca="false">M27</f>
        <v>7909972.91</v>
      </c>
      <c r="Q27" s="51" t="n">
        <f aca="false">M27/J27</f>
        <v>30064.5112504751</v>
      </c>
      <c r="R27" s="52" t="n">
        <v>39008.01</v>
      </c>
      <c r="S27" s="6" t="n">
        <v>2022</v>
      </c>
      <c r="T27" s="53"/>
      <c r="U27" s="53"/>
      <c r="V27" s="53"/>
      <c r="W27" s="53"/>
    </row>
    <row r="28" customFormat="false" ht="12.75" hidden="false" customHeight="true" outlineLevel="0" collapsed="false">
      <c r="A28" s="6" t="n">
        <f aca="false">A27+1</f>
        <v>10</v>
      </c>
      <c r="B28" s="54" t="s">
        <v>71</v>
      </c>
      <c r="C28" s="6" t="n">
        <v>1960</v>
      </c>
      <c r="D28" s="17"/>
      <c r="E28" s="6" t="s">
        <v>58</v>
      </c>
      <c r="F28" s="45" t="s">
        <v>59</v>
      </c>
      <c r="G28" s="6" t="n">
        <v>2</v>
      </c>
      <c r="H28" s="46" t="n">
        <v>2</v>
      </c>
      <c r="I28" s="15" t="n">
        <v>843.1</v>
      </c>
      <c r="J28" s="15" t="n">
        <v>776</v>
      </c>
      <c r="K28" s="55" t="n">
        <v>0</v>
      </c>
      <c r="L28" s="46" t="n">
        <v>14</v>
      </c>
      <c r="M28" s="15" t="n">
        <f aca="false">'Раздел 2'!C28</f>
        <v>494316.248606369</v>
      </c>
      <c r="N28" s="15" t="n">
        <v>0</v>
      </c>
      <c r="O28" s="15" t="n">
        <v>0</v>
      </c>
      <c r="P28" s="15" t="n">
        <f aca="false">M28</f>
        <v>494316.248606369</v>
      </c>
      <c r="Q28" s="51" t="n">
        <f aca="false">M28/J28</f>
        <v>637.005475008207</v>
      </c>
      <c r="R28" s="52" t="n">
        <v>3775.505</v>
      </c>
      <c r="S28" s="6" t="n">
        <v>2022</v>
      </c>
      <c r="T28" s="53"/>
      <c r="U28" s="56"/>
      <c r="V28" s="53"/>
      <c r="W28" s="53"/>
    </row>
    <row r="29" customFormat="false" ht="12.75" hidden="false" customHeight="true" outlineLevel="0" collapsed="false">
      <c r="A29" s="6" t="n">
        <f aca="false">A28+1</f>
        <v>11</v>
      </c>
      <c r="B29" s="45" t="s">
        <v>72</v>
      </c>
      <c r="C29" s="6" t="s">
        <v>73</v>
      </c>
      <c r="D29" s="17"/>
      <c r="E29" s="6" t="s">
        <v>58</v>
      </c>
      <c r="F29" s="45" t="s">
        <v>59</v>
      </c>
      <c r="G29" s="6" t="n">
        <v>5</v>
      </c>
      <c r="H29" s="46" t="n">
        <v>4</v>
      </c>
      <c r="I29" s="15" t="n">
        <v>4916.74</v>
      </c>
      <c r="J29" s="15" t="n">
        <v>4178.74</v>
      </c>
      <c r="K29" s="15" t="n">
        <v>3089.39</v>
      </c>
      <c r="L29" s="57" t="n">
        <v>61</v>
      </c>
      <c r="M29" s="15" t="n">
        <f aca="false">'Раздел 2'!C29</f>
        <v>464588.95</v>
      </c>
      <c r="N29" s="15" t="n">
        <v>0</v>
      </c>
      <c r="O29" s="15" t="n">
        <v>0</v>
      </c>
      <c r="P29" s="15" t="n">
        <f aca="false">M29</f>
        <v>464588.95</v>
      </c>
      <c r="Q29" s="51" t="n">
        <f aca="false">M29/J29</f>
        <v>111.179195164093</v>
      </c>
      <c r="R29" s="52" t="n">
        <v>3565.796</v>
      </c>
      <c r="S29" s="6" t="n">
        <v>2022</v>
      </c>
      <c r="T29" s="53"/>
      <c r="U29" s="53"/>
      <c r="V29" s="53"/>
      <c r="W29" s="53"/>
    </row>
    <row r="30" customFormat="false" ht="12.75" hidden="false" customHeight="true" outlineLevel="0" collapsed="false">
      <c r="A30" s="6" t="n">
        <f aca="false">A29+1</f>
        <v>12</v>
      </c>
      <c r="B30" s="45" t="s">
        <v>74</v>
      </c>
      <c r="C30" s="6" t="n">
        <v>1952</v>
      </c>
      <c r="D30" s="17"/>
      <c r="E30" s="6" t="s">
        <v>58</v>
      </c>
      <c r="F30" s="50" t="s">
        <v>59</v>
      </c>
      <c r="G30" s="6" t="n">
        <v>5</v>
      </c>
      <c r="H30" s="46" t="n">
        <v>3</v>
      </c>
      <c r="I30" s="15" t="n">
        <v>3825</v>
      </c>
      <c r="J30" s="15" t="n">
        <v>2718.8</v>
      </c>
      <c r="K30" s="15" t="n">
        <v>2718.8</v>
      </c>
      <c r="L30" s="46" t="n">
        <v>48</v>
      </c>
      <c r="M30" s="15" t="n">
        <f aca="false">'Раздел 2'!C30</f>
        <v>595280.65</v>
      </c>
      <c r="N30" s="15" t="n">
        <v>0</v>
      </c>
      <c r="O30" s="15" t="n">
        <v>0</v>
      </c>
      <c r="P30" s="15" t="n">
        <f aca="false">M30</f>
        <v>595280.65</v>
      </c>
      <c r="Q30" s="51" t="n">
        <f aca="false">M30/J30</f>
        <v>218.94977563631</v>
      </c>
      <c r="R30" s="52" t="n">
        <v>2913.872</v>
      </c>
      <c r="S30" s="6" t="n">
        <v>2022</v>
      </c>
      <c r="T30" s="53"/>
      <c r="U30" s="53"/>
      <c r="V30" s="53"/>
      <c r="W30" s="53"/>
    </row>
    <row r="31" customFormat="false" ht="12.75" hidden="false" customHeight="true" outlineLevel="0" collapsed="false">
      <c r="A31" s="6" t="n">
        <f aca="false">A30+1</f>
        <v>13</v>
      </c>
      <c r="B31" s="45" t="s">
        <v>75</v>
      </c>
      <c r="C31" s="6" t="s">
        <v>76</v>
      </c>
      <c r="D31" s="17"/>
      <c r="E31" s="6" t="s">
        <v>58</v>
      </c>
      <c r="F31" s="50" t="s">
        <v>59</v>
      </c>
      <c r="G31" s="6" t="n">
        <v>4</v>
      </c>
      <c r="H31" s="46" t="n">
        <v>3</v>
      </c>
      <c r="I31" s="15" t="n">
        <v>4649.9</v>
      </c>
      <c r="J31" s="15" t="n">
        <v>3571.7</v>
      </c>
      <c r="K31" s="15" t="n">
        <v>3571.7</v>
      </c>
      <c r="L31" s="46" t="n">
        <v>39</v>
      </c>
      <c r="M31" s="15" t="n">
        <f aca="false">'Раздел 2'!C31</f>
        <v>852108.45</v>
      </c>
      <c r="N31" s="15" t="n">
        <v>0</v>
      </c>
      <c r="O31" s="15" t="n">
        <v>0</v>
      </c>
      <c r="P31" s="15" t="n">
        <f aca="false">M31</f>
        <v>852108.45</v>
      </c>
      <c r="Q31" s="51" t="n">
        <f aca="false">M31/J31</f>
        <v>238.572234510177</v>
      </c>
      <c r="R31" s="52" t="n">
        <v>3565.796</v>
      </c>
      <c r="S31" s="6" t="n">
        <v>2022</v>
      </c>
      <c r="T31" s="53"/>
      <c r="U31" s="53"/>
      <c r="V31" s="53"/>
      <c r="W31" s="53"/>
    </row>
    <row r="32" customFormat="false" ht="12.75" hidden="false" customHeight="true" outlineLevel="0" collapsed="false">
      <c r="A32" s="6" t="n">
        <f aca="false">A31+1</f>
        <v>14</v>
      </c>
      <c r="B32" s="45" t="s">
        <v>77</v>
      </c>
      <c r="C32" s="58" t="s">
        <v>78</v>
      </c>
      <c r="D32" s="17"/>
      <c r="E32" s="6" t="s">
        <v>58</v>
      </c>
      <c r="F32" s="50" t="s">
        <v>79</v>
      </c>
      <c r="G32" s="6" t="n">
        <v>4</v>
      </c>
      <c r="H32" s="46" t="n">
        <v>3</v>
      </c>
      <c r="I32" s="15" t="n">
        <v>2710.6</v>
      </c>
      <c r="J32" s="15" t="n">
        <v>2193.9</v>
      </c>
      <c r="K32" s="15" t="n">
        <v>2193.9</v>
      </c>
      <c r="L32" s="46" t="n">
        <v>51</v>
      </c>
      <c r="M32" s="15" t="n">
        <f aca="false">'Раздел 2'!C32</f>
        <v>372083.11</v>
      </c>
      <c r="N32" s="15" t="n">
        <v>0</v>
      </c>
      <c r="O32" s="15" t="n">
        <v>0</v>
      </c>
      <c r="P32" s="15" t="n">
        <f aca="false">M32</f>
        <v>372083.11</v>
      </c>
      <c r="Q32" s="51" t="n">
        <f aca="false">M32/J32</f>
        <v>169.598937964356</v>
      </c>
      <c r="R32" s="52" t="n">
        <v>2913.872</v>
      </c>
      <c r="S32" s="6" t="n">
        <v>2022</v>
      </c>
      <c r="T32" s="53"/>
      <c r="U32" s="56"/>
      <c r="V32" s="53"/>
      <c r="W32" s="53"/>
    </row>
    <row r="33" customFormat="false" ht="13.35" hidden="false" customHeight="true" outlineLevel="0" collapsed="false">
      <c r="A33" s="6" t="n">
        <f aca="false">A32+1</f>
        <v>15</v>
      </c>
      <c r="B33" s="45" t="s">
        <v>80</v>
      </c>
      <c r="C33" s="6" t="s">
        <v>81</v>
      </c>
      <c r="D33" s="6"/>
      <c r="E33" s="6" t="s">
        <v>58</v>
      </c>
      <c r="F33" s="45" t="s">
        <v>59</v>
      </c>
      <c r="G33" s="6" t="n">
        <v>4</v>
      </c>
      <c r="H33" s="46" t="n">
        <v>3</v>
      </c>
      <c r="I33" s="15" t="n">
        <v>2292.5</v>
      </c>
      <c r="J33" s="15" t="n">
        <v>2184.4</v>
      </c>
      <c r="K33" s="15" t="n">
        <v>0</v>
      </c>
      <c r="L33" s="57" t="n">
        <v>24</v>
      </c>
      <c r="M33" s="15" t="n">
        <f aca="false">'Раздел 2'!C33</f>
        <v>286348.54</v>
      </c>
      <c r="N33" s="15" t="n">
        <v>0</v>
      </c>
      <c r="O33" s="15" t="n">
        <v>0</v>
      </c>
      <c r="P33" s="15" t="n">
        <f aca="false">M33</f>
        <v>286348.54</v>
      </c>
      <c r="Q33" s="51" t="n">
        <f aca="false">M33/J33</f>
        <v>131.087960080571</v>
      </c>
      <c r="R33" s="52" t="n">
        <v>2913.872</v>
      </c>
      <c r="S33" s="6" t="n">
        <v>2022</v>
      </c>
      <c r="T33" s="53"/>
      <c r="U33" s="53"/>
      <c r="V33" s="53"/>
      <c r="W33" s="53"/>
    </row>
    <row r="34" customFormat="false" ht="12.75" hidden="false" customHeight="true" outlineLevel="0" collapsed="false">
      <c r="A34" s="6" t="n">
        <f aca="false">A33+1</f>
        <v>16</v>
      </c>
      <c r="B34" s="45" t="s">
        <v>82</v>
      </c>
      <c r="C34" s="6" t="s">
        <v>83</v>
      </c>
      <c r="D34" s="6"/>
      <c r="E34" s="6" t="s">
        <v>58</v>
      </c>
      <c r="F34" s="45" t="s">
        <v>59</v>
      </c>
      <c r="G34" s="6" t="n">
        <v>2</v>
      </c>
      <c r="H34" s="46" t="n">
        <v>2</v>
      </c>
      <c r="I34" s="15" t="n">
        <v>730</v>
      </c>
      <c r="J34" s="15" t="n">
        <v>557</v>
      </c>
      <c r="K34" s="15" t="n">
        <v>0</v>
      </c>
      <c r="L34" s="57" t="n">
        <v>16</v>
      </c>
      <c r="M34" s="15" t="n">
        <f aca="false">'Раздел 2'!C34</f>
        <v>428666.51</v>
      </c>
      <c r="N34" s="15" t="n">
        <v>0</v>
      </c>
      <c r="O34" s="15" t="n">
        <v>0</v>
      </c>
      <c r="P34" s="15" t="n">
        <f aca="false">M34</f>
        <v>428666.51</v>
      </c>
      <c r="Q34" s="51" t="n">
        <f aca="false">M34/J34</f>
        <v>769.598761220826</v>
      </c>
      <c r="R34" s="52" t="n">
        <v>3775.505</v>
      </c>
      <c r="S34" s="6" t="n">
        <v>2022</v>
      </c>
      <c r="T34" s="53"/>
      <c r="U34" s="53"/>
      <c r="V34" s="53"/>
      <c r="W34" s="53"/>
    </row>
    <row r="35" customFormat="false" ht="12.75" hidden="false" customHeight="true" outlineLevel="0" collapsed="false">
      <c r="A35" s="6" t="n">
        <f aca="false">A34+1</f>
        <v>17</v>
      </c>
      <c r="B35" s="59" t="s">
        <v>84</v>
      </c>
      <c r="C35" s="6" t="s">
        <v>85</v>
      </c>
      <c r="D35" s="6"/>
      <c r="E35" s="17" t="s">
        <v>49</v>
      </c>
      <c r="F35" s="45" t="s">
        <v>59</v>
      </c>
      <c r="G35" s="6" t="n">
        <v>5</v>
      </c>
      <c r="H35" s="46" t="n">
        <v>6</v>
      </c>
      <c r="I35" s="15" t="n">
        <v>6281</v>
      </c>
      <c r="J35" s="15" t="n">
        <v>4856</v>
      </c>
      <c r="K35" s="15" t="n">
        <v>0</v>
      </c>
      <c r="L35" s="57" t="n">
        <v>100</v>
      </c>
      <c r="M35" s="15" t="n">
        <f aca="false">'[1]Раздел 2'!C35</f>
        <v>168733709.959312</v>
      </c>
      <c r="N35" s="15" t="n">
        <v>0</v>
      </c>
      <c r="O35" s="15" t="n">
        <v>0</v>
      </c>
      <c r="P35" s="15" t="n">
        <f aca="false">M35</f>
        <v>168733709.959312</v>
      </c>
      <c r="Q35" s="51" t="n">
        <v>33174.73</v>
      </c>
      <c r="R35" s="52" t="n">
        <v>33174.73</v>
      </c>
      <c r="S35" s="6" t="n">
        <v>2022</v>
      </c>
      <c r="T35" s="53"/>
      <c r="U35" s="53"/>
      <c r="V35" s="53"/>
      <c r="W35" s="53"/>
    </row>
    <row r="36" customFormat="false" ht="13.35" hidden="false" customHeight="true" outlineLevel="0" collapsed="false">
      <c r="A36" s="6" t="n">
        <f aca="false">A35+1</f>
        <v>18</v>
      </c>
      <c r="B36" s="45" t="s">
        <v>86</v>
      </c>
      <c r="C36" s="6" t="n">
        <v>1950</v>
      </c>
      <c r="D36" s="17"/>
      <c r="E36" s="6" t="s">
        <v>58</v>
      </c>
      <c r="F36" s="50" t="s">
        <v>59</v>
      </c>
      <c r="G36" s="6" t="n">
        <v>3</v>
      </c>
      <c r="H36" s="46" t="n">
        <v>3</v>
      </c>
      <c r="I36" s="15" t="n">
        <v>1070.5</v>
      </c>
      <c r="J36" s="15" t="n">
        <v>908.3</v>
      </c>
      <c r="K36" s="15" t="n">
        <v>0</v>
      </c>
      <c r="L36" s="46" t="n">
        <v>18</v>
      </c>
      <c r="M36" s="15" t="n">
        <f aca="false">'Раздел 2'!C36</f>
        <v>376916.47</v>
      </c>
      <c r="N36" s="15" t="n">
        <v>0</v>
      </c>
      <c r="O36" s="15" t="n">
        <v>0</v>
      </c>
      <c r="P36" s="15" t="n">
        <f aca="false">M36</f>
        <v>376916.47</v>
      </c>
      <c r="Q36" s="51" t="n">
        <f aca="false">M36/J36</f>
        <v>414.969140151932</v>
      </c>
      <c r="R36" s="52" t="n">
        <v>2923.432</v>
      </c>
      <c r="S36" s="6" t="n">
        <v>2022</v>
      </c>
      <c r="T36" s="53"/>
      <c r="U36" s="53"/>
      <c r="V36" s="53"/>
      <c r="W36" s="53"/>
    </row>
    <row r="37" customFormat="false" ht="13.35" hidden="false" customHeight="true" outlineLevel="0" collapsed="false">
      <c r="A37" s="6" t="n">
        <f aca="false">A36+1</f>
        <v>19</v>
      </c>
      <c r="B37" s="45" t="s">
        <v>87</v>
      </c>
      <c r="C37" s="6" t="s">
        <v>88</v>
      </c>
      <c r="D37" s="17"/>
      <c r="E37" s="6" t="s">
        <v>58</v>
      </c>
      <c r="F37" s="45" t="s">
        <v>59</v>
      </c>
      <c r="G37" s="6" t="n">
        <v>4</v>
      </c>
      <c r="H37" s="46" t="n">
        <v>5</v>
      </c>
      <c r="I37" s="15" t="n">
        <v>4228.4</v>
      </c>
      <c r="J37" s="15" t="n">
        <v>3766.1</v>
      </c>
      <c r="K37" s="15" t="n">
        <v>3637</v>
      </c>
      <c r="L37" s="46" t="n">
        <v>43</v>
      </c>
      <c r="M37" s="15" t="n">
        <f aca="false">'Раздел 2'!C37</f>
        <v>28381189.93</v>
      </c>
      <c r="N37" s="15" t="n">
        <v>0</v>
      </c>
      <c r="O37" s="15" t="n">
        <v>0</v>
      </c>
      <c r="P37" s="15" t="n">
        <f aca="false">M37</f>
        <v>28381189.93</v>
      </c>
      <c r="Q37" s="51" t="n">
        <f aca="false">M37/J37</f>
        <v>7535.9629138897</v>
      </c>
      <c r="R37" s="52" t="n">
        <v>20726.93</v>
      </c>
      <c r="S37" s="6" t="n">
        <v>2022</v>
      </c>
      <c r="T37" s="53"/>
      <c r="U37" s="53"/>
      <c r="V37" s="53"/>
      <c r="W37" s="53"/>
    </row>
    <row r="38" customFormat="false" ht="13.35" hidden="false" customHeight="true" outlineLevel="0" collapsed="false">
      <c r="A38" s="6" t="n">
        <f aca="false">A37+1</f>
        <v>20</v>
      </c>
      <c r="B38" s="45" t="s">
        <v>89</v>
      </c>
      <c r="C38" s="6" t="s">
        <v>90</v>
      </c>
      <c r="D38" s="17"/>
      <c r="E38" s="6" t="s">
        <v>58</v>
      </c>
      <c r="F38" s="45" t="s">
        <v>59</v>
      </c>
      <c r="G38" s="6" t="n">
        <v>2</v>
      </c>
      <c r="H38" s="46" t="n">
        <v>2</v>
      </c>
      <c r="I38" s="15" t="n">
        <v>991.7</v>
      </c>
      <c r="J38" s="15" t="n">
        <v>901.2</v>
      </c>
      <c r="K38" s="15" t="n">
        <v>880.3</v>
      </c>
      <c r="L38" s="46" t="n">
        <v>15</v>
      </c>
      <c r="M38" s="15" t="n">
        <f aca="false">'Раздел 2'!C38</f>
        <v>12670771.85</v>
      </c>
      <c r="N38" s="15" t="n">
        <v>0</v>
      </c>
      <c r="O38" s="15" t="n">
        <v>0</v>
      </c>
      <c r="P38" s="15" t="n">
        <f aca="false">M38</f>
        <v>12670771.85</v>
      </c>
      <c r="Q38" s="51" t="n">
        <f aca="false">M38/J38</f>
        <v>14059.888870395</v>
      </c>
      <c r="R38" s="52" t="n">
        <v>23715.04</v>
      </c>
      <c r="S38" s="6" t="n">
        <v>2022</v>
      </c>
      <c r="T38" s="53"/>
      <c r="U38" s="53"/>
      <c r="V38" s="53"/>
      <c r="W38" s="53"/>
    </row>
    <row r="39" customFormat="false" ht="13.35" hidden="false" customHeight="true" outlineLevel="0" collapsed="false">
      <c r="A39" s="6" t="n">
        <f aca="false">A38+1</f>
        <v>21</v>
      </c>
      <c r="B39" s="45" t="s">
        <v>91</v>
      </c>
      <c r="C39" s="6" t="n">
        <v>1952</v>
      </c>
      <c r="D39" s="17"/>
      <c r="E39" s="6" t="s">
        <v>58</v>
      </c>
      <c r="F39" s="45" t="s">
        <v>59</v>
      </c>
      <c r="G39" s="6" t="n">
        <v>2</v>
      </c>
      <c r="H39" s="46" t="n">
        <v>2</v>
      </c>
      <c r="I39" s="15" t="n">
        <v>598.44</v>
      </c>
      <c r="J39" s="15" t="n">
        <v>380</v>
      </c>
      <c r="K39" s="55" t="n">
        <v>492.24</v>
      </c>
      <c r="L39" s="46" t="n">
        <v>14</v>
      </c>
      <c r="M39" s="15" t="n">
        <f aca="false">'Раздел 2'!C39</f>
        <v>8804998.89</v>
      </c>
      <c r="N39" s="15" t="n">
        <v>0</v>
      </c>
      <c r="O39" s="15" t="n">
        <v>0</v>
      </c>
      <c r="P39" s="15" t="n">
        <f aca="false">M39</f>
        <v>8804998.89</v>
      </c>
      <c r="Q39" s="51" t="n">
        <f aca="false">M39/J39</f>
        <v>23171.0497105263</v>
      </c>
      <c r="R39" s="52" t="n">
        <v>37755.05</v>
      </c>
      <c r="S39" s="6" t="n">
        <v>2022</v>
      </c>
      <c r="T39" s="53"/>
      <c r="U39" s="53"/>
      <c r="V39" s="53"/>
      <c r="W39" s="53"/>
    </row>
    <row r="40" customFormat="false" ht="13.35" hidden="false" customHeight="true" outlineLevel="0" collapsed="false">
      <c r="A40" s="6" t="n">
        <f aca="false">A39+1</f>
        <v>22</v>
      </c>
      <c r="B40" s="45" t="s">
        <v>92</v>
      </c>
      <c r="C40" s="6" t="s">
        <v>76</v>
      </c>
      <c r="D40" s="17"/>
      <c r="E40" s="6" t="s">
        <v>58</v>
      </c>
      <c r="F40" s="45" t="s">
        <v>59</v>
      </c>
      <c r="G40" s="6" t="n">
        <v>4</v>
      </c>
      <c r="H40" s="46" t="n">
        <v>9</v>
      </c>
      <c r="I40" s="15" t="n">
        <v>7279.5</v>
      </c>
      <c r="J40" s="15" t="n">
        <v>6516</v>
      </c>
      <c r="K40" s="15" t="n">
        <v>5515.7</v>
      </c>
      <c r="L40" s="46" t="n">
        <v>98</v>
      </c>
      <c r="M40" s="15" t="n">
        <f aca="false">'Раздел 2'!C40</f>
        <v>34043952</v>
      </c>
      <c r="N40" s="15" t="n">
        <v>0</v>
      </c>
      <c r="O40" s="15" t="n">
        <v>0</v>
      </c>
      <c r="P40" s="15" t="n">
        <f aca="false">M40</f>
        <v>34043952</v>
      </c>
      <c r="Q40" s="51" t="n">
        <f aca="false">M40/J40</f>
        <v>5224.67034990792</v>
      </c>
      <c r="R40" s="52" t="n">
        <v>19147.42</v>
      </c>
      <c r="S40" s="6" t="n">
        <v>2022</v>
      </c>
      <c r="T40" s="53"/>
      <c r="U40" s="53"/>
      <c r="V40" s="53"/>
      <c r="W40" s="53"/>
    </row>
    <row r="41" customFormat="false" ht="13.35" hidden="false" customHeight="true" outlineLevel="0" collapsed="false">
      <c r="A41" s="6" t="n">
        <f aca="false">A40+1</f>
        <v>23</v>
      </c>
      <c r="B41" s="45" t="s">
        <v>93</v>
      </c>
      <c r="C41" s="6" t="n">
        <v>1949</v>
      </c>
      <c r="D41" s="17"/>
      <c r="E41" s="58" t="s">
        <v>58</v>
      </c>
      <c r="F41" s="45" t="s">
        <v>79</v>
      </c>
      <c r="G41" s="6" t="n">
        <v>5</v>
      </c>
      <c r="H41" s="6" t="n">
        <v>4</v>
      </c>
      <c r="I41" s="15" t="n">
        <v>2736</v>
      </c>
      <c r="J41" s="15" t="n">
        <v>1437.5</v>
      </c>
      <c r="K41" s="6" t="n">
        <v>112.07</v>
      </c>
      <c r="L41" s="6" t="n">
        <v>37</v>
      </c>
      <c r="M41" s="15" t="n">
        <f aca="false">'Раздел 2'!C41</f>
        <v>29388233.87</v>
      </c>
      <c r="N41" s="15" t="n">
        <v>0</v>
      </c>
      <c r="O41" s="15" t="n">
        <v>0</v>
      </c>
      <c r="P41" s="15" t="n">
        <f aca="false">M41</f>
        <v>29388233.87</v>
      </c>
      <c r="Q41" s="51" t="n">
        <f aca="false">M41/J41</f>
        <v>20443.9887791304</v>
      </c>
      <c r="R41" s="52" t="n">
        <v>29138.72</v>
      </c>
      <c r="S41" s="6" t="n">
        <v>2022</v>
      </c>
      <c r="T41" s="53"/>
      <c r="U41" s="53"/>
      <c r="V41" s="53"/>
      <c r="W41" s="53"/>
    </row>
    <row r="42" customFormat="false" ht="13.35" hidden="false" customHeight="true" outlineLevel="0" collapsed="false">
      <c r="A42" s="6" t="n">
        <f aca="false">A41+1</f>
        <v>24</v>
      </c>
      <c r="B42" s="45" t="s">
        <v>94</v>
      </c>
      <c r="C42" s="6" t="n">
        <v>1957</v>
      </c>
      <c r="D42" s="17"/>
      <c r="E42" s="58" t="s">
        <v>58</v>
      </c>
      <c r="F42" s="45" t="s">
        <v>79</v>
      </c>
      <c r="G42" s="6" t="n">
        <v>2</v>
      </c>
      <c r="H42" s="6" t="n">
        <v>2</v>
      </c>
      <c r="I42" s="15" t="n">
        <v>593.6</v>
      </c>
      <c r="J42" s="15" t="n">
        <v>377.9</v>
      </c>
      <c r="K42" s="6" t="n">
        <v>106.3</v>
      </c>
      <c r="L42" s="6" t="n">
        <v>13</v>
      </c>
      <c r="M42" s="15" t="n">
        <f aca="false">'Раздел 2'!C42</f>
        <v>9731805.1</v>
      </c>
      <c r="N42" s="15" t="n">
        <v>0</v>
      </c>
      <c r="O42" s="15" t="n">
        <v>0</v>
      </c>
      <c r="P42" s="15" t="n">
        <f aca="false">M42</f>
        <v>9731805.1</v>
      </c>
      <c r="Q42" s="51" t="n">
        <f aca="false">M42/J42</f>
        <v>25752.3289229955</v>
      </c>
      <c r="R42" s="52" t="n">
        <v>37755.05</v>
      </c>
      <c r="S42" s="6" t="n">
        <v>2022</v>
      </c>
      <c r="T42" s="53"/>
      <c r="U42" s="53"/>
      <c r="V42" s="53"/>
      <c r="W42" s="53"/>
    </row>
    <row r="43" customFormat="false" ht="13.35" hidden="false" customHeight="true" outlineLevel="0" collapsed="false">
      <c r="A43" s="6" t="n">
        <f aca="false">A42+1</f>
        <v>25</v>
      </c>
      <c r="B43" s="45" t="s">
        <v>95</v>
      </c>
      <c r="C43" s="6" t="n">
        <v>1957</v>
      </c>
      <c r="D43" s="17"/>
      <c r="E43" s="58" t="s">
        <v>58</v>
      </c>
      <c r="F43" s="45" t="s">
        <v>79</v>
      </c>
      <c r="G43" s="6" t="n">
        <v>2</v>
      </c>
      <c r="H43" s="6" t="n">
        <v>2</v>
      </c>
      <c r="I43" s="15" t="n">
        <v>627.2</v>
      </c>
      <c r="J43" s="15" t="n">
        <v>402.8</v>
      </c>
      <c r="K43" s="6" t="n">
        <v>64.4</v>
      </c>
      <c r="L43" s="6" t="n">
        <v>13</v>
      </c>
      <c r="M43" s="15" t="n">
        <f aca="false">'Раздел 2'!C43</f>
        <v>12016465.47</v>
      </c>
      <c r="N43" s="15" t="n">
        <v>0</v>
      </c>
      <c r="O43" s="15" t="n">
        <v>0</v>
      </c>
      <c r="P43" s="15" t="n">
        <f aca="false">M43</f>
        <v>12016465.47</v>
      </c>
      <c r="Q43" s="51" t="n">
        <f aca="false">M43/J43</f>
        <v>29832.3373138034</v>
      </c>
      <c r="R43" s="52" t="n">
        <v>37755.05</v>
      </c>
      <c r="S43" s="6" t="n">
        <v>2022</v>
      </c>
      <c r="T43" s="53"/>
      <c r="U43" s="53"/>
      <c r="V43" s="53"/>
      <c r="W43" s="53"/>
    </row>
    <row r="44" customFormat="false" ht="13.35" hidden="false" customHeight="true" outlineLevel="0" collapsed="false">
      <c r="A44" s="6" t="n">
        <f aca="false">A43+1</f>
        <v>26</v>
      </c>
      <c r="B44" s="45" t="s">
        <v>96</v>
      </c>
      <c r="C44" s="6" t="s">
        <v>76</v>
      </c>
      <c r="D44" s="17"/>
      <c r="E44" s="58" t="s">
        <v>58</v>
      </c>
      <c r="F44" s="45" t="s">
        <v>79</v>
      </c>
      <c r="G44" s="6" t="n">
        <v>2</v>
      </c>
      <c r="H44" s="6" t="n">
        <v>2</v>
      </c>
      <c r="I44" s="15" t="n">
        <v>613.4</v>
      </c>
      <c r="J44" s="15" t="n">
        <v>602.4</v>
      </c>
      <c r="K44" s="6" t="n">
        <v>18.3</v>
      </c>
      <c r="L44" s="6" t="n">
        <v>13</v>
      </c>
      <c r="M44" s="15" t="n">
        <f aca="false">'Раздел 2'!C44</f>
        <v>13158517.52</v>
      </c>
      <c r="N44" s="15" t="n">
        <v>0</v>
      </c>
      <c r="O44" s="15" t="n">
        <v>0</v>
      </c>
      <c r="P44" s="15" t="n">
        <f aca="false">M44</f>
        <v>13158517.52</v>
      </c>
      <c r="Q44" s="51" t="n">
        <f aca="false">M44/J44</f>
        <v>21843.4885790173</v>
      </c>
      <c r="R44" s="52" t="n">
        <v>37755.05</v>
      </c>
      <c r="S44" s="6" t="n">
        <v>2022</v>
      </c>
      <c r="T44" s="53"/>
      <c r="U44" s="53"/>
      <c r="V44" s="53"/>
      <c r="W44" s="53"/>
    </row>
    <row r="45" customFormat="false" ht="13.35" hidden="false" customHeight="true" outlineLevel="0" collapsed="false">
      <c r="A45" s="6" t="n">
        <f aca="false">A44+1</f>
        <v>27</v>
      </c>
      <c r="B45" s="45" t="s">
        <v>97</v>
      </c>
      <c r="C45" s="6" t="s">
        <v>98</v>
      </c>
      <c r="D45" s="17"/>
      <c r="E45" s="58" t="s">
        <v>58</v>
      </c>
      <c r="F45" s="45" t="s">
        <v>62</v>
      </c>
      <c r="G45" s="6" t="n">
        <v>2</v>
      </c>
      <c r="H45" s="6" t="n">
        <v>2</v>
      </c>
      <c r="I45" s="15" t="n">
        <v>672</v>
      </c>
      <c r="J45" s="15" t="n">
        <v>628</v>
      </c>
      <c r="K45" s="6" t="n">
        <v>156.3</v>
      </c>
      <c r="L45" s="6" t="n">
        <v>18</v>
      </c>
      <c r="M45" s="15" t="n">
        <f aca="false">'Раздел 2'!C45</f>
        <v>10302961.833512</v>
      </c>
      <c r="N45" s="15" t="n">
        <v>0</v>
      </c>
      <c r="O45" s="15" t="n">
        <v>0</v>
      </c>
      <c r="P45" s="15" t="n">
        <f aca="false">M45</f>
        <v>10302961.833512</v>
      </c>
      <c r="Q45" s="51" t="n">
        <f aca="false">M45/J45</f>
        <v>16405.9901807516</v>
      </c>
      <c r="R45" s="52" t="n">
        <v>21963.12</v>
      </c>
      <c r="S45" s="6" t="n">
        <v>2022</v>
      </c>
      <c r="T45" s="53"/>
      <c r="U45" s="53"/>
      <c r="V45" s="53"/>
      <c r="W45" s="53"/>
    </row>
    <row r="46" customFormat="false" ht="13.35" hidden="false" customHeight="true" outlineLevel="0" collapsed="false">
      <c r="A46" s="6" t="n">
        <f aca="false">A45+1</f>
        <v>28</v>
      </c>
      <c r="B46" s="45" t="s">
        <v>99</v>
      </c>
      <c r="C46" s="6" t="s">
        <v>100</v>
      </c>
      <c r="D46" s="17"/>
      <c r="E46" s="58" t="s">
        <v>58</v>
      </c>
      <c r="F46" s="45" t="s">
        <v>62</v>
      </c>
      <c r="G46" s="6" t="n">
        <v>2</v>
      </c>
      <c r="H46" s="6" t="n">
        <v>1</v>
      </c>
      <c r="I46" s="15" t="n">
        <v>737.5</v>
      </c>
      <c r="J46" s="15" t="n">
        <v>629.88</v>
      </c>
      <c r="K46" s="6" t="n">
        <v>629.88</v>
      </c>
      <c r="L46" s="6" t="n">
        <v>16</v>
      </c>
      <c r="M46" s="15" t="n">
        <f aca="false">'Раздел 2'!C46</f>
        <v>11911637.65</v>
      </c>
      <c r="N46" s="15" t="n">
        <v>0</v>
      </c>
      <c r="O46" s="15" t="n">
        <v>0</v>
      </c>
      <c r="P46" s="15" t="n">
        <f aca="false">M46</f>
        <v>11911637.65</v>
      </c>
      <c r="Q46" s="51" t="n">
        <f aca="false">M46/J46</f>
        <v>18910.9634374802</v>
      </c>
      <c r="R46" s="52" t="n">
        <v>37755.05</v>
      </c>
      <c r="S46" s="6" t="n">
        <v>2022</v>
      </c>
      <c r="T46" s="53"/>
      <c r="U46" s="53"/>
      <c r="V46" s="53"/>
      <c r="W46" s="53"/>
    </row>
    <row r="47" customFormat="false" ht="13.35" hidden="false" customHeight="true" outlineLevel="0" collapsed="false">
      <c r="A47" s="6" t="n">
        <f aca="false">A46+1</f>
        <v>29</v>
      </c>
      <c r="B47" s="45" t="s">
        <v>101</v>
      </c>
      <c r="C47" s="6" t="n">
        <v>1950</v>
      </c>
      <c r="D47" s="17"/>
      <c r="E47" s="6" t="s">
        <v>58</v>
      </c>
      <c r="F47" s="45" t="s">
        <v>59</v>
      </c>
      <c r="G47" s="6" t="n">
        <v>2</v>
      </c>
      <c r="H47" s="46" t="n">
        <v>2</v>
      </c>
      <c r="I47" s="15" t="n">
        <v>1299.22</v>
      </c>
      <c r="J47" s="15" t="n">
        <v>694.7</v>
      </c>
      <c r="K47" s="55" t="n">
        <v>694.7</v>
      </c>
      <c r="L47" s="46" t="n">
        <v>16</v>
      </c>
      <c r="M47" s="15" t="n">
        <f aca="false">'Раздел 2'!C47</f>
        <v>8661421.1</v>
      </c>
      <c r="N47" s="15" t="n">
        <v>0</v>
      </c>
      <c r="O47" s="15" t="n">
        <v>0</v>
      </c>
      <c r="P47" s="15" t="n">
        <f aca="false">M47</f>
        <v>8661421.1</v>
      </c>
      <c r="Q47" s="51" t="n">
        <f aca="false">M47/J47</f>
        <v>12467.8582121779</v>
      </c>
      <c r="R47" s="52" t="n">
        <v>29138.72</v>
      </c>
      <c r="S47" s="6" t="n">
        <v>2022</v>
      </c>
      <c r="T47" s="53"/>
      <c r="U47" s="53"/>
      <c r="V47" s="53"/>
      <c r="W47" s="53"/>
    </row>
    <row r="48" customFormat="false" ht="13.35" hidden="false" customHeight="true" outlineLevel="0" collapsed="false">
      <c r="A48" s="6" t="n">
        <f aca="false">A47+1</f>
        <v>30</v>
      </c>
      <c r="B48" s="45" t="s">
        <v>102</v>
      </c>
      <c r="C48" s="6" t="n">
        <v>1956</v>
      </c>
      <c r="D48" s="17"/>
      <c r="E48" s="6" t="s">
        <v>58</v>
      </c>
      <c r="F48" s="50" t="s">
        <v>59</v>
      </c>
      <c r="G48" s="6" t="n">
        <v>3</v>
      </c>
      <c r="H48" s="46" t="n">
        <v>3</v>
      </c>
      <c r="I48" s="15" t="n">
        <v>1654.38</v>
      </c>
      <c r="J48" s="15" t="n">
        <v>1073.2</v>
      </c>
      <c r="K48" s="15" t="n">
        <v>772.1</v>
      </c>
      <c r="L48" s="46" t="n">
        <v>22</v>
      </c>
      <c r="M48" s="15" t="n">
        <f aca="false">'Раздел 2'!C48</f>
        <v>12984196.21</v>
      </c>
      <c r="N48" s="15" t="n">
        <v>0</v>
      </c>
      <c r="O48" s="15" t="n">
        <v>0</v>
      </c>
      <c r="P48" s="15" t="n">
        <f aca="false">M48</f>
        <v>12984196.21</v>
      </c>
      <c r="Q48" s="51" t="n">
        <f aca="false">M48/J48</f>
        <v>12098.5801434961</v>
      </c>
      <c r="R48" s="52" t="n">
        <v>21871.42</v>
      </c>
      <c r="S48" s="6" t="n">
        <v>2022</v>
      </c>
      <c r="T48" s="53"/>
      <c r="U48" s="53"/>
      <c r="V48" s="53"/>
      <c r="W48" s="53"/>
    </row>
    <row r="49" customFormat="false" ht="13.35" hidden="false" customHeight="true" outlineLevel="0" collapsed="false">
      <c r="A49" s="6" t="n">
        <f aca="false">A48+1</f>
        <v>31</v>
      </c>
      <c r="B49" s="45" t="s">
        <v>103</v>
      </c>
      <c r="C49" s="6" t="s">
        <v>104</v>
      </c>
      <c r="D49" s="17"/>
      <c r="E49" s="6" t="s">
        <v>58</v>
      </c>
      <c r="F49" s="45" t="s">
        <v>59</v>
      </c>
      <c r="G49" s="6" t="n">
        <v>2</v>
      </c>
      <c r="H49" s="46" t="n">
        <v>2</v>
      </c>
      <c r="I49" s="15" t="n">
        <v>636.3</v>
      </c>
      <c r="J49" s="15" t="n">
        <v>568.5</v>
      </c>
      <c r="K49" s="55" t="n">
        <v>526.2</v>
      </c>
      <c r="L49" s="46" t="n">
        <v>16</v>
      </c>
      <c r="M49" s="15" t="n">
        <f aca="false">'Раздел 2'!C49</f>
        <v>11831670.11</v>
      </c>
      <c r="N49" s="15" t="n">
        <v>0</v>
      </c>
      <c r="O49" s="15" t="n">
        <v>0</v>
      </c>
      <c r="P49" s="15" t="n">
        <f aca="false">M49</f>
        <v>11831670.11</v>
      </c>
      <c r="Q49" s="51" t="n">
        <f aca="false">M49/J49</f>
        <v>20812.0846262093</v>
      </c>
      <c r="R49" s="52" t="n">
        <v>37755.05</v>
      </c>
      <c r="S49" s="6" t="n">
        <v>2022</v>
      </c>
      <c r="T49" s="53"/>
      <c r="U49" s="53"/>
      <c r="V49" s="53"/>
      <c r="W49" s="53"/>
    </row>
    <row r="50" customFormat="false" ht="13.35" hidden="false" customHeight="true" outlineLevel="0" collapsed="false">
      <c r="A50" s="6" t="n">
        <f aca="false">A49+1</f>
        <v>32</v>
      </c>
      <c r="B50" s="45" t="s">
        <v>105</v>
      </c>
      <c r="C50" s="6" t="n">
        <v>1959</v>
      </c>
      <c r="D50" s="17"/>
      <c r="E50" s="6" t="s">
        <v>58</v>
      </c>
      <c r="F50" s="45" t="s">
        <v>59</v>
      </c>
      <c r="G50" s="6" t="n">
        <v>2</v>
      </c>
      <c r="H50" s="46" t="n">
        <v>2</v>
      </c>
      <c r="I50" s="15" t="n">
        <v>675.2</v>
      </c>
      <c r="J50" s="15" t="n">
        <v>618.9</v>
      </c>
      <c r="K50" s="55" t="n">
        <v>513.4</v>
      </c>
      <c r="L50" s="46" t="n">
        <v>16</v>
      </c>
      <c r="M50" s="15" t="n">
        <f aca="false">'Раздел 2'!C50</f>
        <v>11833654.15</v>
      </c>
      <c r="N50" s="15" t="n">
        <v>0</v>
      </c>
      <c r="O50" s="15" t="n">
        <v>0</v>
      </c>
      <c r="P50" s="15" t="n">
        <f aca="false">M50</f>
        <v>11833654.15</v>
      </c>
      <c r="Q50" s="51" t="n">
        <f aca="false">M50/J50</f>
        <v>19120.462352561</v>
      </c>
      <c r="R50" s="52" t="n">
        <v>37755.05</v>
      </c>
      <c r="S50" s="6" t="n">
        <v>2022</v>
      </c>
      <c r="T50" s="53"/>
      <c r="U50" s="53"/>
      <c r="V50" s="53"/>
      <c r="W50" s="53"/>
    </row>
    <row r="51" customFormat="false" ht="13.35" hidden="false" customHeight="true" outlineLevel="0" collapsed="false">
      <c r="A51" s="6" t="n">
        <f aca="false">A50+1</f>
        <v>33</v>
      </c>
      <c r="B51" s="45" t="s">
        <v>106</v>
      </c>
      <c r="C51" s="6" t="n">
        <v>1953</v>
      </c>
      <c r="D51" s="17"/>
      <c r="E51" s="6" t="s">
        <v>58</v>
      </c>
      <c r="F51" s="45" t="s">
        <v>59</v>
      </c>
      <c r="G51" s="6" t="n">
        <v>4</v>
      </c>
      <c r="H51" s="46" t="n">
        <v>7</v>
      </c>
      <c r="I51" s="15" t="n">
        <v>6737.4</v>
      </c>
      <c r="J51" s="15" t="n">
        <v>4130.1</v>
      </c>
      <c r="K51" s="55" t="n">
        <v>0</v>
      </c>
      <c r="L51" s="46" t="n">
        <v>51</v>
      </c>
      <c r="M51" s="15" t="n">
        <f aca="false">'Раздел 2'!C51</f>
        <v>19959126.01</v>
      </c>
      <c r="N51" s="15" t="n">
        <v>0</v>
      </c>
      <c r="O51" s="15" t="n">
        <v>0</v>
      </c>
      <c r="P51" s="15" t="n">
        <f aca="false">M51</f>
        <v>19959126.01</v>
      </c>
      <c r="Q51" s="51" t="n">
        <f aca="false">M51/J51</f>
        <v>4832.60115009322</v>
      </c>
      <c r="R51" s="52" t="n">
        <v>7931.19</v>
      </c>
      <c r="S51" s="6" t="n">
        <v>2022</v>
      </c>
      <c r="T51" s="53"/>
      <c r="U51" s="53"/>
      <c r="V51" s="53"/>
      <c r="W51" s="53"/>
    </row>
    <row r="52" customFormat="false" ht="13.35" hidden="false" customHeight="true" outlineLevel="0" collapsed="false">
      <c r="A52" s="6" t="n">
        <f aca="false">A51+1</f>
        <v>34</v>
      </c>
      <c r="B52" s="45" t="s">
        <v>107</v>
      </c>
      <c r="C52" s="6" t="n">
        <v>1952</v>
      </c>
      <c r="D52" s="17"/>
      <c r="E52" s="6" t="s">
        <v>58</v>
      </c>
      <c r="F52" s="45" t="s">
        <v>59</v>
      </c>
      <c r="G52" s="6" t="n">
        <v>4</v>
      </c>
      <c r="H52" s="46" t="n">
        <v>3</v>
      </c>
      <c r="I52" s="15" t="n">
        <v>2420.4</v>
      </c>
      <c r="J52" s="15" t="n">
        <v>2165.8</v>
      </c>
      <c r="K52" s="55" t="n">
        <v>0</v>
      </c>
      <c r="L52" s="46" t="n">
        <v>41</v>
      </c>
      <c r="M52" s="15" t="n">
        <f aca="false">'Раздел 2'!C52</f>
        <v>205886.02</v>
      </c>
      <c r="N52" s="15" t="n">
        <v>0</v>
      </c>
      <c r="O52" s="15" t="n">
        <v>0</v>
      </c>
      <c r="P52" s="15" t="n">
        <f aca="false">M52</f>
        <v>205886.02</v>
      </c>
      <c r="Q52" s="51" t="n">
        <f aca="false">M52/J52</f>
        <v>95.0623418598208</v>
      </c>
      <c r="R52" s="52" t="n">
        <v>2913.872</v>
      </c>
      <c r="S52" s="6" t="n">
        <v>2022</v>
      </c>
      <c r="T52" s="53"/>
      <c r="U52" s="53"/>
      <c r="V52" s="53"/>
      <c r="W52" s="53"/>
    </row>
    <row r="53" customFormat="false" ht="13.35" hidden="false" customHeight="true" outlineLevel="0" collapsed="false">
      <c r="A53" s="6" t="n">
        <f aca="false">A52+1</f>
        <v>35</v>
      </c>
      <c r="B53" s="45" t="s">
        <v>108</v>
      </c>
      <c r="C53" s="6" t="n">
        <v>1981</v>
      </c>
      <c r="D53" s="17"/>
      <c r="E53" s="6" t="s">
        <v>58</v>
      </c>
      <c r="F53" s="45" t="s">
        <v>59</v>
      </c>
      <c r="G53" s="6" t="n">
        <v>9</v>
      </c>
      <c r="H53" s="46" t="n">
        <v>1</v>
      </c>
      <c r="I53" s="15" t="n">
        <v>3480.7</v>
      </c>
      <c r="J53" s="15" t="n">
        <v>2709.3</v>
      </c>
      <c r="K53" s="55" t="n">
        <v>0</v>
      </c>
      <c r="L53" s="46" t="n">
        <v>55</v>
      </c>
      <c r="M53" s="15" t="n">
        <f aca="false">'Раздел 2'!C53</f>
        <v>256470.11</v>
      </c>
      <c r="N53" s="15" t="n">
        <v>0</v>
      </c>
      <c r="O53" s="15" t="n">
        <v>0</v>
      </c>
      <c r="P53" s="15" t="n">
        <f aca="false">M53</f>
        <v>256470.11</v>
      </c>
      <c r="Q53" s="51" t="n">
        <f aca="false">M53/J53</f>
        <v>94.6628686376555</v>
      </c>
      <c r="R53" s="52" t="n">
        <v>3460.0042</v>
      </c>
      <c r="S53" s="6" t="n">
        <v>2022</v>
      </c>
      <c r="T53" s="53"/>
      <c r="U53" s="53"/>
      <c r="V53" s="53"/>
      <c r="W53" s="53"/>
    </row>
    <row r="54" customFormat="false" ht="13.35" hidden="false" customHeight="true" outlineLevel="0" collapsed="false">
      <c r="A54" s="6" t="n">
        <f aca="false">A53+1</f>
        <v>36</v>
      </c>
      <c r="B54" s="45" t="s">
        <v>109</v>
      </c>
      <c r="C54" s="6" t="n">
        <v>1983</v>
      </c>
      <c r="D54" s="17"/>
      <c r="E54" s="6" t="s">
        <v>58</v>
      </c>
      <c r="F54" s="45" t="s">
        <v>59</v>
      </c>
      <c r="G54" s="6" t="n">
        <v>9</v>
      </c>
      <c r="H54" s="46" t="n">
        <v>1</v>
      </c>
      <c r="I54" s="15" t="n">
        <v>3467</v>
      </c>
      <c r="J54" s="15" t="n">
        <v>2668</v>
      </c>
      <c r="K54" s="55" t="n">
        <v>0</v>
      </c>
      <c r="L54" s="46" t="n">
        <v>54</v>
      </c>
      <c r="M54" s="15" t="n">
        <f aca="false">'Раздел 2'!C54</f>
        <v>247709.09</v>
      </c>
      <c r="N54" s="15" t="n">
        <v>0</v>
      </c>
      <c r="O54" s="15" t="n">
        <v>0</v>
      </c>
      <c r="P54" s="15" t="n">
        <f aca="false">M54</f>
        <v>247709.09</v>
      </c>
      <c r="Q54" s="51" t="n">
        <f aca="false">M54/J54</f>
        <v>92.8444865067466</v>
      </c>
      <c r="R54" s="52" t="n">
        <v>3460.0042</v>
      </c>
      <c r="S54" s="6" t="n">
        <v>2022</v>
      </c>
      <c r="T54" s="53"/>
      <c r="U54" s="53"/>
      <c r="V54" s="53"/>
      <c r="W54" s="53"/>
    </row>
    <row r="55" customFormat="false" ht="13.35" hidden="false" customHeight="true" outlineLevel="0" collapsed="false">
      <c r="A55" s="6" t="n">
        <f aca="false">A54+1</f>
        <v>37</v>
      </c>
      <c r="B55" s="45" t="s">
        <v>110</v>
      </c>
      <c r="C55" s="6" t="n">
        <v>1954</v>
      </c>
      <c r="D55" s="17"/>
      <c r="E55" s="6" t="s">
        <v>58</v>
      </c>
      <c r="F55" s="45" t="s">
        <v>59</v>
      </c>
      <c r="G55" s="6" t="n">
        <v>3</v>
      </c>
      <c r="H55" s="46" t="n">
        <v>2</v>
      </c>
      <c r="I55" s="15" t="n">
        <v>1307.7</v>
      </c>
      <c r="J55" s="15" t="n">
        <v>1124.9</v>
      </c>
      <c r="K55" s="55" t="n">
        <v>0</v>
      </c>
      <c r="L55" s="46" t="n">
        <v>16</v>
      </c>
      <c r="M55" s="15" t="n">
        <f aca="false">'Раздел 2'!C55</f>
        <v>88578.16</v>
      </c>
      <c r="N55" s="15" t="n">
        <v>0</v>
      </c>
      <c r="O55" s="15" t="n">
        <v>0</v>
      </c>
      <c r="P55" s="15" t="n">
        <f aca="false">M55</f>
        <v>88578.16</v>
      </c>
      <c r="Q55" s="51" t="n">
        <f aca="false">M55/J55</f>
        <v>78.7431416125878</v>
      </c>
      <c r="R55" s="52" t="n">
        <v>2923.432</v>
      </c>
      <c r="S55" s="6" t="n">
        <v>2022</v>
      </c>
      <c r="T55" s="53"/>
      <c r="U55" s="53"/>
      <c r="V55" s="53"/>
      <c r="W55" s="53"/>
    </row>
    <row r="56" customFormat="false" ht="13.35" hidden="false" customHeight="true" outlineLevel="0" collapsed="false">
      <c r="A56" s="6" t="n">
        <f aca="false">A55+1</f>
        <v>38</v>
      </c>
      <c r="B56" s="45" t="s">
        <v>111</v>
      </c>
      <c r="C56" s="6" t="s">
        <v>73</v>
      </c>
      <c r="D56" s="17"/>
      <c r="E56" s="6" t="s">
        <v>58</v>
      </c>
      <c r="F56" s="45" t="s">
        <v>59</v>
      </c>
      <c r="G56" s="6" t="n">
        <v>5</v>
      </c>
      <c r="H56" s="46" t="n">
        <v>5</v>
      </c>
      <c r="I56" s="15" t="n">
        <v>2615</v>
      </c>
      <c r="J56" s="15" t="n">
        <v>2590</v>
      </c>
      <c r="K56" s="15" t="n">
        <v>2347</v>
      </c>
      <c r="L56" s="57" t="n">
        <v>55</v>
      </c>
      <c r="M56" s="15" t="n">
        <f aca="false">'Раздел 2'!C56</f>
        <v>969479.04</v>
      </c>
      <c r="N56" s="15" t="n">
        <v>0</v>
      </c>
      <c r="O56" s="15" t="n">
        <v>0</v>
      </c>
      <c r="P56" s="15" t="n">
        <f aca="false">M56</f>
        <v>969479.04</v>
      </c>
      <c r="Q56" s="51" t="n">
        <f aca="false">P56/J56</f>
        <v>374.316231660232</v>
      </c>
      <c r="R56" s="52" t="n">
        <v>3565.796</v>
      </c>
      <c r="S56" s="6" t="n">
        <v>2022</v>
      </c>
      <c r="T56" s="53"/>
      <c r="U56" s="53"/>
      <c r="V56" s="53"/>
      <c r="W56" s="53"/>
    </row>
    <row r="57" customFormat="false" ht="13.35" hidden="false" customHeight="true" outlineLevel="0" collapsed="false">
      <c r="A57" s="6" t="n">
        <f aca="false">A56+1</f>
        <v>39</v>
      </c>
      <c r="B57" s="45" t="s">
        <v>112</v>
      </c>
      <c r="C57" s="6" t="n">
        <v>1958</v>
      </c>
      <c r="D57" s="17"/>
      <c r="E57" s="6" t="s">
        <v>58</v>
      </c>
      <c r="F57" s="50" t="s">
        <v>59</v>
      </c>
      <c r="G57" s="6" t="n">
        <v>4</v>
      </c>
      <c r="H57" s="46" t="n">
        <v>5</v>
      </c>
      <c r="I57" s="15" t="n">
        <v>3822.6</v>
      </c>
      <c r="J57" s="15" t="n">
        <v>2961.8</v>
      </c>
      <c r="K57" s="15" t="n">
        <v>2961.8</v>
      </c>
      <c r="L57" s="46" t="n">
        <v>56</v>
      </c>
      <c r="M57" s="15" t="n">
        <f aca="false">'Раздел 2'!C57</f>
        <v>295453.01</v>
      </c>
      <c r="N57" s="15" t="n">
        <v>0</v>
      </c>
      <c r="O57" s="15" t="n">
        <v>0</v>
      </c>
      <c r="P57" s="15" t="n">
        <f aca="false">M57</f>
        <v>295453.01</v>
      </c>
      <c r="Q57" s="51" t="n">
        <f aca="false">M57/J57</f>
        <v>99.7545445337295</v>
      </c>
      <c r="R57" s="52" t="n">
        <v>2913.872</v>
      </c>
      <c r="S57" s="6" t="n">
        <v>2022</v>
      </c>
      <c r="T57" s="53"/>
      <c r="U57" s="53"/>
      <c r="V57" s="53"/>
      <c r="W57" s="53"/>
    </row>
    <row r="58" customFormat="false" ht="12.75" hidden="false" customHeight="true" outlineLevel="0" collapsed="false">
      <c r="A58" s="27" t="s">
        <v>113</v>
      </c>
      <c r="B58" s="27"/>
      <c r="C58" s="29" t="n">
        <v>39</v>
      </c>
      <c r="D58" s="29"/>
      <c r="E58" s="29"/>
      <c r="F58" s="27"/>
      <c r="G58" s="29"/>
      <c r="H58" s="30"/>
      <c r="I58" s="32" t="n">
        <f aca="false">SUM(I19:I57)</f>
        <v>91732.58</v>
      </c>
      <c r="J58" s="32" t="n">
        <f aca="false">SUM(J19:J57)</f>
        <v>72757.92</v>
      </c>
      <c r="K58" s="32" t="n">
        <f aca="false">SUM(K19:K57)</f>
        <v>36156.45</v>
      </c>
      <c r="L58" s="32" t="n">
        <f aca="false">SUM(L19:L57)</f>
        <v>1297</v>
      </c>
      <c r="M58" s="32" t="n">
        <f aca="false">SUM(M19:M57)</f>
        <v>458403746.92143</v>
      </c>
      <c r="N58" s="32" t="n">
        <f aca="false">SUM(N19:N57)</f>
        <v>0</v>
      </c>
      <c r="O58" s="32" t="n">
        <f aca="false">SUM(O19:O57)</f>
        <v>0</v>
      </c>
      <c r="P58" s="32" t="n">
        <f aca="false">SUM(P19:P57)</f>
        <v>458403746.92143</v>
      </c>
      <c r="Q58" s="60"/>
      <c r="R58" s="61"/>
      <c r="S58" s="29"/>
      <c r="T58" s="53"/>
      <c r="U58" s="53"/>
      <c r="V58" s="53"/>
      <c r="W58" s="53"/>
    </row>
    <row r="59" customFormat="false" ht="13.35" hidden="false" customHeight="true" outlineLevel="0" collapsed="false">
      <c r="A59" s="6" t="n">
        <v>1</v>
      </c>
      <c r="B59" s="45" t="s">
        <v>114</v>
      </c>
      <c r="C59" s="6" t="s">
        <v>88</v>
      </c>
      <c r="D59" s="17"/>
      <c r="E59" s="6" t="s">
        <v>58</v>
      </c>
      <c r="F59" s="45" t="s">
        <v>59</v>
      </c>
      <c r="G59" s="6" t="n">
        <v>2</v>
      </c>
      <c r="H59" s="46" t="n">
        <v>2</v>
      </c>
      <c r="I59" s="15" t="n">
        <v>1514.1</v>
      </c>
      <c r="J59" s="15" t="n">
        <v>1367.4</v>
      </c>
      <c r="K59" s="15" t="n">
        <v>930.9</v>
      </c>
      <c r="L59" s="57" t="n">
        <v>20</v>
      </c>
      <c r="M59" s="15" t="n">
        <f aca="false">'Раздел 2'!C59</f>
        <v>551344.654</v>
      </c>
      <c r="N59" s="15" t="n">
        <v>0</v>
      </c>
      <c r="O59" s="15" t="n">
        <v>0</v>
      </c>
      <c r="P59" s="15" t="n">
        <f aca="false">M59</f>
        <v>551344.654</v>
      </c>
      <c r="Q59" s="51" t="n">
        <f aca="false">P59/J59</f>
        <v>403.20656281995</v>
      </c>
      <c r="R59" s="52" t="n">
        <v>2913.872</v>
      </c>
      <c r="S59" s="6" t="n">
        <v>2023</v>
      </c>
      <c r="T59" s="53"/>
      <c r="U59" s="53"/>
      <c r="V59" s="53"/>
      <c r="W59" s="53"/>
    </row>
    <row r="60" customFormat="false" ht="13.35" hidden="false" customHeight="true" outlineLevel="0" collapsed="false">
      <c r="A60" s="6" t="n">
        <f aca="false">A59+1</f>
        <v>2</v>
      </c>
      <c r="B60" s="45" t="s">
        <v>115</v>
      </c>
      <c r="C60" s="6" t="s">
        <v>116</v>
      </c>
      <c r="D60" s="17"/>
      <c r="E60" s="6" t="s">
        <v>58</v>
      </c>
      <c r="F60" s="45" t="s">
        <v>62</v>
      </c>
      <c r="G60" s="6" t="n">
        <v>2</v>
      </c>
      <c r="H60" s="46" t="n">
        <v>2</v>
      </c>
      <c r="I60" s="15" t="n">
        <v>884.2</v>
      </c>
      <c r="J60" s="15" t="n">
        <v>838.52</v>
      </c>
      <c r="K60" s="15" t="n">
        <v>725.1</v>
      </c>
      <c r="L60" s="57" t="n">
        <v>16</v>
      </c>
      <c r="M60" s="15" t="n">
        <f aca="false">'Раздел 2'!C60</f>
        <v>467232.91336</v>
      </c>
      <c r="N60" s="15" t="n">
        <v>0</v>
      </c>
      <c r="O60" s="15" t="n">
        <v>0</v>
      </c>
      <c r="P60" s="15" t="n">
        <f aca="false">M60</f>
        <v>467232.91336</v>
      </c>
      <c r="Q60" s="51" t="n">
        <f aca="false">P60/J60</f>
        <v>557.211412202452</v>
      </c>
      <c r="R60" s="52" t="n">
        <v>3775.505</v>
      </c>
      <c r="S60" s="6" t="n">
        <v>2023</v>
      </c>
      <c r="T60" s="53"/>
      <c r="U60" s="53"/>
      <c r="V60" s="53"/>
      <c r="W60" s="53"/>
    </row>
    <row r="61" customFormat="false" ht="13.35" hidden="false" customHeight="true" outlineLevel="0" collapsed="false">
      <c r="A61" s="6" t="n">
        <f aca="false">A60+1</f>
        <v>3</v>
      </c>
      <c r="B61" s="45" t="s">
        <v>117</v>
      </c>
      <c r="C61" s="6" t="s">
        <v>70</v>
      </c>
      <c r="D61" s="17"/>
      <c r="E61" s="6" t="s">
        <v>58</v>
      </c>
      <c r="F61" s="45" t="s">
        <v>59</v>
      </c>
      <c r="G61" s="6" t="n">
        <v>3</v>
      </c>
      <c r="H61" s="46" t="n">
        <v>3</v>
      </c>
      <c r="I61" s="15" t="n">
        <v>959.2</v>
      </c>
      <c r="J61" s="15" t="n">
        <v>958.9</v>
      </c>
      <c r="K61" s="15" t="n">
        <v>814.3</v>
      </c>
      <c r="L61" s="57" t="n">
        <v>18</v>
      </c>
      <c r="M61" s="15" t="n">
        <f aca="false">'Раздел 2'!C61</f>
        <v>597416.33328</v>
      </c>
      <c r="N61" s="15" t="n">
        <v>0</v>
      </c>
      <c r="O61" s="15" t="n">
        <v>0</v>
      </c>
      <c r="P61" s="15" t="n">
        <f aca="false">M61</f>
        <v>597416.33328</v>
      </c>
      <c r="Q61" s="51" t="n">
        <f aca="false">P61/J61</f>
        <v>623.022560517259</v>
      </c>
      <c r="R61" s="52" t="n">
        <v>3775.505</v>
      </c>
      <c r="S61" s="6" t="n">
        <v>2023</v>
      </c>
      <c r="T61" s="53"/>
      <c r="U61" s="53"/>
      <c r="V61" s="53"/>
      <c r="W61" s="53"/>
    </row>
    <row r="62" customFormat="false" ht="13.35" hidden="false" customHeight="true" outlineLevel="0" collapsed="false">
      <c r="A62" s="6" t="n">
        <f aca="false">A61+1</f>
        <v>4</v>
      </c>
      <c r="B62" s="59" t="s">
        <v>118</v>
      </c>
      <c r="C62" s="6" t="s">
        <v>85</v>
      </c>
      <c r="D62" s="17"/>
      <c r="E62" s="17" t="s">
        <v>49</v>
      </c>
      <c r="F62" s="45" t="s">
        <v>59</v>
      </c>
      <c r="G62" s="6" t="n">
        <v>5</v>
      </c>
      <c r="H62" s="46" t="n">
        <v>4</v>
      </c>
      <c r="I62" s="15" t="n">
        <v>4186</v>
      </c>
      <c r="J62" s="15" t="n">
        <v>3780.4</v>
      </c>
      <c r="K62" s="15" t="n">
        <v>3456.4</v>
      </c>
      <c r="L62" s="57" t="n">
        <v>77</v>
      </c>
      <c r="M62" s="15" t="n">
        <f aca="false">'Раздел 2'!C62</f>
        <v>77688946.4746564</v>
      </c>
      <c r="N62" s="15" t="n">
        <v>0</v>
      </c>
      <c r="O62" s="15" t="n">
        <v>0</v>
      </c>
      <c r="P62" s="15" t="n">
        <f aca="false">M62</f>
        <v>77688946.4746564</v>
      </c>
      <c r="Q62" s="51" t="n">
        <f aca="false">P62/J62</f>
        <v>20550.456691</v>
      </c>
      <c r="R62" s="52" t="n">
        <v>3565.796</v>
      </c>
      <c r="S62" s="6" t="n">
        <v>2023</v>
      </c>
      <c r="T62" s="53"/>
      <c r="U62" s="53"/>
      <c r="V62" s="53"/>
      <c r="W62" s="53"/>
    </row>
    <row r="63" customFormat="false" ht="13.35" hidden="false" customHeight="true" outlineLevel="0" collapsed="false">
      <c r="A63" s="6" t="n">
        <f aca="false">A62+1</f>
        <v>5</v>
      </c>
      <c r="B63" s="45" t="s">
        <v>119</v>
      </c>
      <c r="C63" s="6" t="s">
        <v>70</v>
      </c>
      <c r="D63" s="17"/>
      <c r="E63" s="6" t="s">
        <v>58</v>
      </c>
      <c r="F63" s="45" t="s">
        <v>120</v>
      </c>
      <c r="G63" s="6" t="n">
        <v>2</v>
      </c>
      <c r="H63" s="46" t="n">
        <v>2</v>
      </c>
      <c r="I63" s="15" t="n">
        <v>674.5</v>
      </c>
      <c r="J63" s="15" t="n">
        <v>630.6</v>
      </c>
      <c r="K63" s="15" t="n">
        <v>473</v>
      </c>
      <c r="L63" s="57" t="n">
        <v>16</v>
      </c>
      <c r="M63" s="15" t="n">
        <f aca="false">'Раздел 2'!C63</f>
        <v>483523.62</v>
      </c>
      <c r="N63" s="15" t="n">
        <v>0</v>
      </c>
      <c r="O63" s="15" t="n">
        <v>0</v>
      </c>
      <c r="P63" s="15" t="n">
        <f aca="false">M63</f>
        <v>483523.62</v>
      </c>
      <c r="Q63" s="51" t="n">
        <f aca="false">P63/J63</f>
        <v>766.7675547098</v>
      </c>
      <c r="R63" s="52" t="n">
        <v>3775.505</v>
      </c>
      <c r="S63" s="6" t="n">
        <v>2023</v>
      </c>
      <c r="T63" s="53"/>
      <c r="U63" s="53"/>
      <c r="V63" s="53"/>
      <c r="W63" s="53"/>
    </row>
    <row r="64" customFormat="false" ht="13.35" hidden="false" customHeight="true" outlineLevel="0" collapsed="false">
      <c r="A64" s="6" t="n">
        <f aca="false">A63+1</f>
        <v>6</v>
      </c>
      <c r="B64" s="45" t="s">
        <v>121</v>
      </c>
      <c r="C64" s="6" t="s">
        <v>122</v>
      </c>
      <c r="D64" s="17"/>
      <c r="E64" s="6" t="s">
        <v>58</v>
      </c>
      <c r="F64" s="45" t="s">
        <v>59</v>
      </c>
      <c r="G64" s="6" t="n">
        <v>2</v>
      </c>
      <c r="H64" s="46" t="n">
        <v>2</v>
      </c>
      <c r="I64" s="15" t="n">
        <v>276.7</v>
      </c>
      <c r="J64" s="15" t="n">
        <v>239.4</v>
      </c>
      <c r="K64" s="15" t="n">
        <v>201.5</v>
      </c>
      <c r="L64" s="57" t="n">
        <v>8</v>
      </c>
      <c r="M64" s="15" t="n">
        <f aca="false">'Раздел 2'!C64</f>
        <v>478679.88</v>
      </c>
      <c r="N64" s="15" t="n">
        <v>0</v>
      </c>
      <c r="O64" s="15" t="n">
        <v>0</v>
      </c>
      <c r="P64" s="15" t="n">
        <f aca="false">M64</f>
        <v>478679.88</v>
      </c>
      <c r="Q64" s="51" t="n">
        <f aca="false">P64/J64</f>
        <v>1999.49824561404</v>
      </c>
      <c r="R64" s="52" t="n">
        <v>3775.505</v>
      </c>
      <c r="S64" s="6" t="n">
        <v>2023</v>
      </c>
      <c r="T64" s="53"/>
      <c r="U64" s="53"/>
      <c r="V64" s="53"/>
      <c r="W64" s="53"/>
    </row>
    <row r="65" customFormat="false" ht="13.35" hidden="false" customHeight="true" outlineLevel="0" collapsed="false">
      <c r="A65" s="6" t="n">
        <f aca="false">A64+1</f>
        <v>7</v>
      </c>
      <c r="B65" s="45" t="s">
        <v>123</v>
      </c>
      <c r="C65" s="6" t="s">
        <v>98</v>
      </c>
      <c r="D65" s="17"/>
      <c r="E65" s="6" t="s">
        <v>58</v>
      </c>
      <c r="F65" s="45" t="s">
        <v>59</v>
      </c>
      <c r="G65" s="6" t="n">
        <v>2</v>
      </c>
      <c r="H65" s="46" t="n">
        <v>1</v>
      </c>
      <c r="I65" s="15" t="n">
        <v>269.4</v>
      </c>
      <c r="J65" s="15" t="n">
        <v>268.1</v>
      </c>
      <c r="K65" s="15" t="n">
        <v>268.1</v>
      </c>
      <c r="L65" s="57" t="n">
        <v>8</v>
      </c>
      <c r="M65" s="15" t="n">
        <f aca="false">'Раздел 2'!C65</f>
        <v>361355.15</v>
      </c>
      <c r="N65" s="15" t="n">
        <v>0</v>
      </c>
      <c r="O65" s="15" t="n">
        <v>0</v>
      </c>
      <c r="P65" s="15" t="n">
        <f aca="false">M65</f>
        <v>361355.15</v>
      </c>
      <c r="Q65" s="51" t="n">
        <f aca="false">P65/J65</f>
        <v>1347.83718761656</v>
      </c>
      <c r="R65" s="52" t="n">
        <v>3775.505</v>
      </c>
      <c r="S65" s="6" t="n">
        <v>2023</v>
      </c>
      <c r="T65" s="53"/>
      <c r="U65" s="53"/>
      <c r="V65" s="53"/>
      <c r="W65" s="53"/>
    </row>
    <row r="66" customFormat="false" ht="13.35" hidden="false" customHeight="true" outlineLevel="0" collapsed="false">
      <c r="A66" s="6" t="n">
        <f aca="false">A65+1</f>
        <v>8</v>
      </c>
      <c r="B66" s="45" t="s">
        <v>124</v>
      </c>
      <c r="C66" s="6" t="s">
        <v>125</v>
      </c>
      <c r="D66" s="17"/>
      <c r="E66" s="6" t="s">
        <v>58</v>
      </c>
      <c r="F66" s="45" t="s">
        <v>59</v>
      </c>
      <c r="G66" s="6" t="n">
        <v>3</v>
      </c>
      <c r="H66" s="46" t="n">
        <v>2</v>
      </c>
      <c r="I66" s="15" t="n">
        <v>1231</v>
      </c>
      <c r="J66" s="15" t="n">
        <v>1080</v>
      </c>
      <c r="K66" s="15" t="n">
        <v>1080</v>
      </c>
      <c r="L66" s="57" t="n">
        <v>18</v>
      </c>
      <c r="M66" s="15" t="n">
        <f aca="false">'Раздел 2'!C66</f>
        <v>632585.620190121</v>
      </c>
      <c r="N66" s="15" t="n">
        <v>0</v>
      </c>
      <c r="O66" s="15" t="n">
        <v>0</v>
      </c>
      <c r="P66" s="15" t="n">
        <f aca="false">M66</f>
        <v>632585.620190121</v>
      </c>
      <c r="Q66" s="51" t="n">
        <f aca="false">P66/J66</f>
        <v>585.727426101964</v>
      </c>
      <c r="R66" s="52" t="n">
        <v>3775.505</v>
      </c>
      <c r="S66" s="6" t="n">
        <v>2023</v>
      </c>
      <c r="T66" s="53"/>
      <c r="U66" s="53"/>
      <c r="V66" s="53"/>
      <c r="W66" s="53"/>
    </row>
    <row r="67" customFormat="false" ht="13.35" hidden="false" customHeight="true" outlineLevel="0" collapsed="false">
      <c r="A67" s="6" t="n">
        <f aca="false">A66+1</f>
        <v>9</v>
      </c>
      <c r="B67" s="45" t="s">
        <v>126</v>
      </c>
      <c r="C67" s="6" t="n">
        <v>1951</v>
      </c>
      <c r="D67" s="17"/>
      <c r="E67" s="6" t="s">
        <v>58</v>
      </c>
      <c r="F67" s="45" t="s">
        <v>59</v>
      </c>
      <c r="G67" s="6" t="n">
        <v>3</v>
      </c>
      <c r="H67" s="46" t="n">
        <v>2</v>
      </c>
      <c r="I67" s="15" t="n">
        <v>1097.9</v>
      </c>
      <c r="J67" s="15" t="n">
        <v>1075.8</v>
      </c>
      <c r="K67" s="15" t="n">
        <v>1028</v>
      </c>
      <c r="L67" s="57" t="n">
        <v>24</v>
      </c>
      <c r="M67" s="15" t="n">
        <f aca="false">'Раздел 2'!C67</f>
        <v>616164.7</v>
      </c>
      <c r="N67" s="15" t="n">
        <v>0</v>
      </c>
      <c r="O67" s="15" t="n">
        <v>0</v>
      </c>
      <c r="P67" s="15" t="n">
        <f aca="false">M67</f>
        <v>616164.7</v>
      </c>
      <c r="Q67" s="51" t="n">
        <f aca="false">P67/J67</f>
        <v>572.750232385202</v>
      </c>
      <c r="R67" s="52" t="n">
        <v>3775.505</v>
      </c>
      <c r="S67" s="6" t="n">
        <v>2023</v>
      </c>
      <c r="T67" s="53"/>
      <c r="U67" s="53"/>
      <c r="V67" s="53"/>
      <c r="W67" s="53"/>
    </row>
    <row r="68" customFormat="false" ht="13.35" hidden="false" customHeight="true" outlineLevel="0" collapsed="false">
      <c r="A68" s="6" t="n">
        <f aca="false">A67+1</f>
        <v>10</v>
      </c>
      <c r="B68" s="45" t="s">
        <v>127</v>
      </c>
      <c r="C68" s="6" t="s">
        <v>83</v>
      </c>
      <c r="D68" s="17"/>
      <c r="E68" s="6" t="s">
        <v>58</v>
      </c>
      <c r="F68" s="45" t="s">
        <v>59</v>
      </c>
      <c r="G68" s="6" t="n">
        <v>2</v>
      </c>
      <c r="H68" s="46" t="n">
        <v>1</v>
      </c>
      <c r="I68" s="15" t="n">
        <v>521.9</v>
      </c>
      <c r="J68" s="15" t="n">
        <v>409.6</v>
      </c>
      <c r="K68" s="15" t="n">
        <v>262.5</v>
      </c>
      <c r="L68" s="57" t="n">
        <v>12</v>
      </c>
      <c r="M68" s="15" t="n">
        <f aca="false">'Раздел 2'!C68</f>
        <v>161912.92</v>
      </c>
      <c r="N68" s="15" t="n">
        <v>0</v>
      </c>
      <c r="O68" s="15" t="n">
        <v>0</v>
      </c>
      <c r="P68" s="15" t="n">
        <f aca="false">M68</f>
        <v>161912.92</v>
      </c>
      <c r="Q68" s="51" t="n">
        <f aca="false">P68/J68</f>
        <v>395.29521484375</v>
      </c>
      <c r="R68" s="52" t="n">
        <v>3775.505</v>
      </c>
      <c r="S68" s="6" t="n">
        <v>2023</v>
      </c>
      <c r="T68" s="53"/>
      <c r="U68" s="53"/>
      <c r="V68" s="53"/>
      <c r="W68" s="53"/>
    </row>
    <row r="69" customFormat="false" ht="13.35" hidden="false" customHeight="true" outlineLevel="0" collapsed="false">
      <c r="A69" s="6" t="n">
        <f aca="false">A68+1</f>
        <v>11</v>
      </c>
      <c r="B69" s="45" t="s">
        <v>128</v>
      </c>
      <c r="C69" s="6" t="s">
        <v>129</v>
      </c>
      <c r="D69" s="17"/>
      <c r="E69" s="6" t="s">
        <v>58</v>
      </c>
      <c r="F69" s="45" t="s">
        <v>59</v>
      </c>
      <c r="G69" s="6" t="n">
        <v>2</v>
      </c>
      <c r="H69" s="46" t="n">
        <v>2</v>
      </c>
      <c r="I69" s="15" t="n">
        <v>427.1</v>
      </c>
      <c r="J69" s="15" t="n">
        <v>426.4</v>
      </c>
      <c r="K69" s="15" t="n">
        <v>272.5</v>
      </c>
      <c r="L69" s="57" t="n">
        <v>10</v>
      </c>
      <c r="M69" s="15" t="n">
        <f aca="false">'Раздел 2'!C69</f>
        <v>125100.54</v>
      </c>
      <c r="N69" s="15" t="n">
        <v>0</v>
      </c>
      <c r="O69" s="15" t="n">
        <v>0</v>
      </c>
      <c r="P69" s="15" t="n">
        <f aca="false">M69</f>
        <v>125100.54</v>
      </c>
      <c r="Q69" s="51" t="n">
        <f aca="false">P69/J69</f>
        <v>293.387757973734</v>
      </c>
      <c r="R69" s="52" t="n">
        <v>3775.505</v>
      </c>
      <c r="S69" s="6" t="n">
        <v>2023</v>
      </c>
      <c r="T69" s="53"/>
      <c r="U69" s="53"/>
      <c r="V69" s="53"/>
      <c r="W69" s="53"/>
    </row>
    <row r="70" customFormat="false" ht="13.35" hidden="false" customHeight="true" outlineLevel="0" collapsed="false">
      <c r="A70" s="6" t="n">
        <f aca="false">A69+1</f>
        <v>12</v>
      </c>
      <c r="B70" s="45" t="s">
        <v>130</v>
      </c>
      <c r="C70" s="6" t="s">
        <v>104</v>
      </c>
      <c r="D70" s="17"/>
      <c r="E70" s="6" t="s">
        <v>58</v>
      </c>
      <c r="F70" s="45" t="s">
        <v>59</v>
      </c>
      <c r="G70" s="6" t="n">
        <v>2</v>
      </c>
      <c r="H70" s="46" t="n">
        <v>1</v>
      </c>
      <c r="I70" s="15" t="n">
        <v>421</v>
      </c>
      <c r="J70" s="15" t="n">
        <v>399.65</v>
      </c>
      <c r="K70" s="15" t="n">
        <v>369.97</v>
      </c>
      <c r="L70" s="57" t="n">
        <v>10</v>
      </c>
      <c r="M70" s="15" t="n">
        <f aca="false">'Раздел 2'!C70</f>
        <v>403954.37</v>
      </c>
      <c r="N70" s="15" t="n">
        <v>0</v>
      </c>
      <c r="O70" s="15" t="n">
        <v>0</v>
      </c>
      <c r="P70" s="15" t="n">
        <f aca="false">M70</f>
        <v>403954.37</v>
      </c>
      <c r="Q70" s="51" t="n">
        <f aca="false">P70/J70</f>
        <v>1010.77034905542</v>
      </c>
      <c r="R70" s="52" t="n">
        <v>3775.505</v>
      </c>
      <c r="S70" s="6" t="n">
        <v>2023</v>
      </c>
      <c r="T70" s="53"/>
      <c r="U70" s="53"/>
      <c r="V70" s="53"/>
      <c r="W70" s="53"/>
    </row>
    <row r="71" customFormat="false" ht="13.35" hidden="false" customHeight="true" outlineLevel="0" collapsed="false">
      <c r="A71" s="6" t="n">
        <f aca="false">A70+1</f>
        <v>13</v>
      </c>
      <c r="B71" s="45" t="s">
        <v>131</v>
      </c>
      <c r="C71" s="6" t="s">
        <v>70</v>
      </c>
      <c r="D71" s="17"/>
      <c r="E71" s="6" t="s">
        <v>58</v>
      </c>
      <c r="F71" s="45" t="s">
        <v>59</v>
      </c>
      <c r="G71" s="6" t="n">
        <v>2</v>
      </c>
      <c r="H71" s="46" t="n">
        <v>1</v>
      </c>
      <c r="I71" s="15" t="n">
        <v>313.5</v>
      </c>
      <c r="J71" s="15" t="n">
        <v>288</v>
      </c>
      <c r="K71" s="15" t="n">
        <v>288</v>
      </c>
      <c r="L71" s="57" t="n">
        <v>8</v>
      </c>
      <c r="M71" s="15" t="n">
        <f aca="false">'Раздел 2'!C71</f>
        <v>383082.22</v>
      </c>
      <c r="N71" s="15" t="n">
        <v>0</v>
      </c>
      <c r="O71" s="15" t="n">
        <v>0</v>
      </c>
      <c r="P71" s="15" t="n">
        <f aca="false">M71</f>
        <v>383082.22</v>
      </c>
      <c r="Q71" s="51" t="n">
        <f aca="false">P71/J71</f>
        <v>1330.14659722222</v>
      </c>
      <c r="R71" s="52" t="n">
        <v>3900.801</v>
      </c>
      <c r="S71" s="6" t="n">
        <v>2023</v>
      </c>
      <c r="T71" s="53"/>
      <c r="U71" s="53"/>
      <c r="V71" s="53"/>
      <c r="W71" s="53"/>
    </row>
    <row r="72" customFormat="false" ht="13.35" hidden="false" customHeight="true" outlineLevel="0" collapsed="false">
      <c r="A72" s="6" t="n">
        <f aca="false">A71+1</f>
        <v>14</v>
      </c>
      <c r="B72" s="45" t="s">
        <v>132</v>
      </c>
      <c r="C72" s="6" t="s">
        <v>122</v>
      </c>
      <c r="D72" s="17"/>
      <c r="E72" s="6" t="s">
        <v>58</v>
      </c>
      <c r="F72" s="45" t="s">
        <v>59</v>
      </c>
      <c r="G72" s="6" t="n">
        <v>4</v>
      </c>
      <c r="H72" s="46" t="n">
        <v>2</v>
      </c>
      <c r="I72" s="15" t="n">
        <v>1662.8</v>
      </c>
      <c r="J72" s="15" t="n">
        <v>1486.52</v>
      </c>
      <c r="K72" s="15" t="n">
        <v>1486.52</v>
      </c>
      <c r="L72" s="57" t="n">
        <v>15</v>
      </c>
      <c r="M72" s="15" t="n">
        <f aca="false">'Раздел 2'!C72</f>
        <v>728557.6158144</v>
      </c>
      <c r="N72" s="15" t="n">
        <v>0</v>
      </c>
      <c r="O72" s="15" t="n">
        <v>0</v>
      </c>
      <c r="P72" s="15" t="n">
        <f aca="false">M72</f>
        <v>728557.6158144</v>
      </c>
      <c r="Q72" s="51" t="n">
        <f aca="false">P72/J72</f>
        <v>490.109528169416</v>
      </c>
      <c r="R72" s="52" t="n">
        <v>3586.382</v>
      </c>
      <c r="S72" s="6" t="n">
        <v>2023</v>
      </c>
      <c r="T72" s="53"/>
      <c r="U72" s="53"/>
      <c r="V72" s="53"/>
      <c r="W72" s="53"/>
    </row>
    <row r="73" customFormat="false" ht="13.35" hidden="false" customHeight="true" outlineLevel="0" collapsed="false">
      <c r="A73" s="6" t="n">
        <f aca="false">A72+1</f>
        <v>15</v>
      </c>
      <c r="B73" s="45" t="s">
        <v>133</v>
      </c>
      <c r="C73" s="6" t="s">
        <v>76</v>
      </c>
      <c r="D73" s="17"/>
      <c r="E73" s="6" t="s">
        <v>58</v>
      </c>
      <c r="F73" s="45" t="s">
        <v>62</v>
      </c>
      <c r="G73" s="6" t="n">
        <v>2</v>
      </c>
      <c r="H73" s="46" t="n">
        <v>2</v>
      </c>
      <c r="I73" s="15" t="n">
        <v>723.3</v>
      </c>
      <c r="J73" s="15" t="n">
        <v>703.15</v>
      </c>
      <c r="K73" s="15" t="n">
        <v>515.9</v>
      </c>
      <c r="L73" s="57" t="n">
        <v>12</v>
      </c>
      <c r="M73" s="15" t="n">
        <f aca="false">'Раздел 2'!C73</f>
        <v>479340.91</v>
      </c>
      <c r="N73" s="15" t="n">
        <v>0</v>
      </c>
      <c r="O73" s="15" t="n">
        <v>0</v>
      </c>
      <c r="P73" s="15" t="n">
        <f aca="false">M73</f>
        <v>479340.91</v>
      </c>
      <c r="Q73" s="51" t="n">
        <f aca="false">P73/J73</f>
        <v>681.705055820238</v>
      </c>
      <c r="R73" s="52" t="n">
        <v>3775.505</v>
      </c>
      <c r="S73" s="6" t="n">
        <v>2023</v>
      </c>
      <c r="T73" s="53"/>
      <c r="U73" s="53"/>
      <c r="V73" s="53"/>
      <c r="W73" s="53"/>
    </row>
    <row r="74" customFormat="false" ht="13.35" hidden="false" customHeight="true" outlineLevel="0" collapsed="false">
      <c r="A74" s="6" t="n">
        <f aca="false">A73+1</f>
        <v>16</v>
      </c>
      <c r="B74" s="45" t="s">
        <v>134</v>
      </c>
      <c r="C74" s="6" t="s">
        <v>135</v>
      </c>
      <c r="D74" s="17"/>
      <c r="E74" s="6" t="s">
        <v>58</v>
      </c>
      <c r="F74" s="45" t="s">
        <v>62</v>
      </c>
      <c r="G74" s="6" t="n">
        <v>5</v>
      </c>
      <c r="H74" s="46" t="n">
        <v>3</v>
      </c>
      <c r="I74" s="15" t="n">
        <v>2787.28</v>
      </c>
      <c r="J74" s="15" t="n">
        <v>2787.28</v>
      </c>
      <c r="K74" s="15" t="n">
        <v>2613.68</v>
      </c>
      <c r="L74" s="57" t="n">
        <v>60</v>
      </c>
      <c r="M74" s="15" t="n">
        <f aca="false">'Раздел 2'!C74</f>
        <v>1043922.86</v>
      </c>
      <c r="N74" s="15" t="n">
        <v>0</v>
      </c>
      <c r="O74" s="15" t="n">
        <v>0</v>
      </c>
      <c r="P74" s="15" t="n">
        <f aca="false">M74</f>
        <v>1043922.86</v>
      </c>
      <c r="Q74" s="51" t="n">
        <f aca="false">P74/J74</f>
        <v>374.531033839442</v>
      </c>
      <c r="R74" s="52" t="n">
        <v>2196.312</v>
      </c>
      <c r="S74" s="6" t="n">
        <v>2023</v>
      </c>
      <c r="T74" s="53"/>
      <c r="U74" s="53"/>
      <c r="V74" s="53"/>
      <c r="W74" s="53"/>
    </row>
    <row r="75" customFormat="false" ht="13.35" hidden="false" customHeight="true" outlineLevel="0" collapsed="false">
      <c r="A75" s="6" t="n">
        <f aca="false">A74+1</f>
        <v>17</v>
      </c>
      <c r="B75" s="45" t="s">
        <v>136</v>
      </c>
      <c r="C75" s="6" t="s">
        <v>98</v>
      </c>
      <c r="D75" s="17"/>
      <c r="E75" s="6" t="s">
        <v>58</v>
      </c>
      <c r="F75" s="45" t="s">
        <v>59</v>
      </c>
      <c r="G75" s="6" t="n">
        <v>2</v>
      </c>
      <c r="H75" s="46" t="n">
        <v>1</v>
      </c>
      <c r="I75" s="15" t="n">
        <v>364.08</v>
      </c>
      <c r="J75" s="15" t="n">
        <v>303.4</v>
      </c>
      <c r="K75" s="15" t="n">
        <v>115.5</v>
      </c>
      <c r="L75" s="57" t="n">
        <v>8</v>
      </c>
      <c r="M75" s="15" t="n">
        <f aca="false">'Раздел 2'!C75</f>
        <v>171422.72</v>
      </c>
      <c r="N75" s="15" t="n">
        <v>0</v>
      </c>
      <c r="O75" s="15" t="n">
        <v>0</v>
      </c>
      <c r="P75" s="15" t="n">
        <f aca="false">M75</f>
        <v>171422.72</v>
      </c>
      <c r="Q75" s="51" t="n">
        <f aca="false">P75/J75</f>
        <v>565.005669083718</v>
      </c>
      <c r="R75" s="52" t="n">
        <v>3775.505</v>
      </c>
      <c r="S75" s="6" t="n">
        <v>2023</v>
      </c>
      <c r="T75" s="53"/>
      <c r="U75" s="53"/>
      <c r="V75" s="53"/>
      <c r="W75" s="53"/>
    </row>
    <row r="76" customFormat="false" ht="13.35" hidden="false" customHeight="true" outlineLevel="0" collapsed="false">
      <c r="A76" s="6" t="n">
        <f aca="false">A75+1</f>
        <v>18</v>
      </c>
      <c r="B76" s="45" t="s">
        <v>137</v>
      </c>
      <c r="C76" s="6" t="s">
        <v>85</v>
      </c>
      <c r="D76" s="17"/>
      <c r="E76" s="6" t="s">
        <v>58</v>
      </c>
      <c r="F76" s="45" t="s">
        <v>59</v>
      </c>
      <c r="G76" s="6" t="n">
        <v>2</v>
      </c>
      <c r="H76" s="46" t="n">
        <v>1</v>
      </c>
      <c r="I76" s="15" t="n">
        <v>383.04</v>
      </c>
      <c r="J76" s="15" t="n">
        <v>319.2</v>
      </c>
      <c r="K76" s="15" t="n">
        <v>319.1</v>
      </c>
      <c r="L76" s="57" t="n">
        <v>8</v>
      </c>
      <c r="M76" s="15" t="n">
        <f aca="false">'Раздел 2'!C76</f>
        <v>384741.64</v>
      </c>
      <c r="N76" s="15" t="n">
        <v>0</v>
      </c>
      <c r="O76" s="15" t="n">
        <v>0</v>
      </c>
      <c r="P76" s="15" t="n">
        <f aca="false">M76</f>
        <v>384741.64</v>
      </c>
      <c r="Q76" s="51" t="n">
        <f aca="false">P76/J76</f>
        <v>1205.33095238095</v>
      </c>
      <c r="R76" s="52" t="n">
        <v>3775.505</v>
      </c>
      <c r="S76" s="6" t="n">
        <v>2023</v>
      </c>
      <c r="T76" s="53"/>
      <c r="U76" s="53"/>
      <c r="V76" s="53"/>
      <c r="W76" s="53"/>
    </row>
    <row r="77" customFormat="false" ht="13.35" hidden="false" customHeight="true" outlineLevel="0" collapsed="false">
      <c r="A77" s="6" t="n">
        <f aca="false">A76+1</f>
        <v>19</v>
      </c>
      <c r="B77" s="45" t="s">
        <v>138</v>
      </c>
      <c r="C77" s="6" t="s">
        <v>139</v>
      </c>
      <c r="D77" s="17"/>
      <c r="E77" s="6" t="s">
        <v>58</v>
      </c>
      <c r="F77" s="45" t="s">
        <v>59</v>
      </c>
      <c r="G77" s="6" t="n">
        <v>2</v>
      </c>
      <c r="H77" s="46" t="n">
        <v>2</v>
      </c>
      <c r="I77" s="15" t="n">
        <v>458.64</v>
      </c>
      <c r="J77" s="15" t="n">
        <v>382.2</v>
      </c>
      <c r="K77" s="15" t="n">
        <v>341.6</v>
      </c>
      <c r="L77" s="57" t="n">
        <v>8</v>
      </c>
      <c r="M77" s="15" t="n">
        <f aca="false">'Раздел 2'!C77</f>
        <v>433630.45488</v>
      </c>
      <c r="N77" s="15" t="n">
        <v>0</v>
      </c>
      <c r="O77" s="15" t="n">
        <v>0</v>
      </c>
      <c r="P77" s="15" t="n">
        <f aca="false">M77</f>
        <v>433630.45488</v>
      </c>
      <c r="Q77" s="51" t="n">
        <f aca="false">P77/J77</f>
        <v>1134.56424615385</v>
      </c>
      <c r="R77" s="52" t="n">
        <v>3775.505</v>
      </c>
      <c r="S77" s="6" t="n">
        <v>2023</v>
      </c>
      <c r="T77" s="53"/>
      <c r="U77" s="53"/>
      <c r="V77" s="53"/>
      <c r="W77" s="53"/>
    </row>
    <row r="78" customFormat="false" ht="13.35" hidden="false" customHeight="true" outlineLevel="0" collapsed="false">
      <c r="A78" s="6" t="n">
        <f aca="false">A77+1</f>
        <v>20</v>
      </c>
      <c r="B78" s="45" t="s">
        <v>140</v>
      </c>
      <c r="C78" s="6" t="n">
        <v>1947</v>
      </c>
      <c r="D78" s="6"/>
      <c r="E78" s="6" t="s">
        <v>58</v>
      </c>
      <c r="F78" s="50" t="s">
        <v>59</v>
      </c>
      <c r="G78" s="6" t="n">
        <v>4</v>
      </c>
      <c r="H78" s="46" t="n">
        <v>2</v>
      </c>
      <c r="I78" s="15" t="n">
        <v>2171.9</v>
      </c>
      <c r="J78" s="15" t="n">
        <v>1930</v>
      </c>
      <c r="K78" s="15" t="n">
        <v>0</v>
      </c>
      <c r="L78" s="46" t="n">
        <v>32</v>
      </c>
      <c r="M78" s="15" t="n">
        <f aca="false">'Раздел 2'!C78</f>
        <v>850121.306832</v>
      </c>
      <c r="N78" s="15" t="n">
        <v>0</v>
      </c>
      <c r="O78" s="15" t="n">
        <v>0</v>
      </c>
      <c r="P78" s="15" t="n">
        <f aca="false">M78</f>
        <v>850121.306832</v>
      </c>
      <c r="Q78" s="51" t="n">
        <f aca="false">P78/J78</f>
        <v>440.47736105285</v>
      </c>
      <c r="R78" s="52" t="n">
        <v>2913.872</v>
      </c>
      <c r="S78" s="6" t="n">
        <v>2023</v>
      </c>
      <c r="T78" s="2"/>
      <c r="U78" s="2"/>
      <c r="V78" s="2"/>
      <c r="W78" s="2"/>
    </row>
    <row r="79" customFormat="false" ht="13.35" hidden="false" customHeight="true" outlineLevel="0" collapsed="false">
      <c r="A79" s="6" t="n">
        <f aca="false">A78+1</f>
        <v>21</v>
      </c>
      <c r="B79" s="45" t="s">
        <v>141</v>
      </c>
      <c r="C79" s="6" t="s">
        <v>142</v>
      </c>
      <c r="D79" s="17"/>
      <c r="E79" s="6" t="s">
        <v>58</v>
      </c>
      <c r="F79" s="45" t="s">
        <v>59</v>
      </c>
      <c r="G79" s="6" t="n">
        <v>5</v>
      </c>
      <c r="H79" s="46" t="n">
        <v>5</v>
      </c>
      <c r="I79" s="15" t="n">
        <v>3789.8</v>
      </c>
      <c r="J79" s="15" t="n">
        <v>3786.3</v>
      </c>
      <c r="K79" s="15" t="n">
        <v>2934.1</v>
      </c>
      <c r="L79" s="57" t="n">
        <v>120</v>
      </c>
      <c r="M79" s="15" t="n">
        <f aca="false">'Раздел 2'!C79</f>
        <v>1159708.09</v>
      </c>
      <c r="N79" s="15" t="n">
        <v>0</v>
      </c>
      <c r="O79" s="15" t="n">
        <v>0</v>
      </c>
      <c r="P79" s="15" t="n">
        <f aca="false">M79</f>
        <v>1159708.09</v>
      </c>
      <c r="Q79" s="51" t="n">
        <f aca="false">P79/J79</f>
        <v>306.290597681113</v>
      </c>
      <c r="R79" s="52" t="n">
        <v>3317.658</v>
      </c>
      <c r="S79" s="6" t="n">
        <v>2023</v>
      </c>
      <c r="T79" s="53"/>
      <c r="U79" s="53"/>
      <c r="V79" s="53"/>
      <c r="W79" s="53"/>
    </row>
    <row r="80" customFormat="false" ht="13.35" hidden="false" customHeight="true" outlineLevel="0" collapsed="false">
      <c r="A80" s="6" t="n">
        <f aca="false">A79+1</f>
        <v>22</v>
      </c>
      <c r="B80" s="45" t="s">
        <v>143</v>
      </c>
      <c r="C80" s="6" t="s">
        <v>142</v>
      </c>
      <c r="D80" s="17"/>
      <c r="E80" s="6" t="s">
        <v>58</v>
      </c>
      <c r="F80" s="45" t="s">
        <v>59</v>
      </c>
      <c r="G80" s="6" t="n">
        <v>5</v>
      </c>
      <c r="H80" s="46" t="n">
        <v>4</v>
      </c>
      <c r="I80" s="15" t="n">
        <v>3939.5</v>
      </c>
      <c r="J80" s="15" t="n">
        <v>3939.5</v>
      </c>
      <c r="K80" s="15" t="n">
        <v>3055</v>
      </c>
      <c r="L80" s="57" t="n">
        <v>72</v>
      </c>
      <c r="M80" s="15" t="n">
        <f aca="false">'Раздел 2'!C80</f>
        <v>1196871.46</v>
      </c>
      <c r="N80" s="15" t="n">
        <v>0</v>
      </c>
      <c r="O80" s="15" t="n">
        <v>0</v>
      </c>
      <c r="P80" s="15" t="n">
        <f aca="false">M80</f>
        <v>1196871.46</v>
      </c>
      <c r="Q80" s="51" t="n">
        <f aca="false">P80/J80</f>
        <v>303.81303718746</v>
      </c>
      <c r="R80" s="52" t="n">
        <v>3317.658</v>
      </c>
      <c r="S80" s="6" t="n">
        <v>2023</v>
      </c>
      <c r="T80" s="53"/>
      <c r="U80" s="53"/>
      <c r="V80" s="53"/>
      <c r="W80" s="53"/>
    </row>
    <row r="81" customFormat="false" ht="13.35" hidden="false" customHeight="true" outlineLevel="0" collapsed="false">
      <c r="A81" s="6" t="n">
        <f aca="false">A80+1</f>
        <v>23</v>
      </c>
      <c r="B81" s="59" t="s">
        <v>144</v>
      </c>
      <c r="C81" s="6" t="n">
        <v>1952</v>
      </c>
      <c r="D81" s="17"/>
      <c r="E81" s="17" t="s">
        <v>49</v>
      </c>
      <c r="F81" s="50" t="s">
        <v>59</v>
      </c>
      <c r="G81" s="6" t="n">
        <v>4</v>
      </c>
      <c r="H81" s="46" t="n">
        <v>2</v>
      </c>
      <c r="I81" s="15" t="n">
        <v>1932.4</v>
      </c>
      <c r="J81" s="15" t="n">
        <v>1641.6</v>
      </c>
      <c r="K81" s="15" t="n">
        <v>0</v>
      </c>
      <c r="L81" s="46" t="n">
        <v>31</v>
      </c>
      <c r="M81" s="15" t="n">
        <f aca="false">'Раздел 2'!C81</f>
        <v>61341824.3306688</v>
      </c>
      <c r="N81" s="15" t="n">
        <v>0</v>
      </c>
      <c r="O81" s="15" t="n">
        <v>0</v>
      </c>
      <c r="P81" s="15" t="n">
        <f aca="false">M81</f>
        <v>61341824.3306688</v>
      </c>
      <c r="Q81" s="51" t="n">
        <v>35657.96</v>
      </c>
      <c r="R81" s="52" t="n">
        <v>35657.96</v>
      </c>
      <c r="S81" s="6" t="n">
        <v>2023</v>
      </c>
      <c r="T81" s="53"/>
      <c r="U81" s="53"/>
      <c r="V81" s="53"/>
      <c r="W81" s="53"/>
    </row>
    <row r="82" customFormat="false" ht="13.35" hidden="false" customHeight="true" outlineLevel="0" collapsed="false">
      <c r="A82" s="6" t="n">
        <f aca="false">A81+1</f>
        <v>24</v>
      </c>
      <c r="B82" s="59" t="s">
        <v>145</v>
      </c>
      <c r="C82" s="6" t="n">
        <v>1960</v>
      </c>
      <c r="D82" s="6"/>
      <c r="E82" s="17" t="s">
        <v>49</v>
      </c>
      <c r="F82" s="50" t="s">
        <v>62</v>
      </c>
      <c r="G82" s="6" t="n">
        <v>5</v>
      </c>
      <c r="H82" s="46" t="n">
        <v>4</v>
      </c>
      <c r="I82" s="15" t="n">
        <v>4316</v>
      </c>
      <c r="J82" s="15" t="n">
        <v>3209</v>
      </c>
      <c r="K82" s="15" t="n">
        <v>0</v>
      </c>
      <c r="L82" s="46" t="n">
        <v>80</v>
      </c>
      <c r="M82" s="15" t="n">
        <f aca="false">'Раздел 2'!C82</f>
        <v>71790786.609272</v>
      </c>
      <c r="N82" s="15" t="n">
        <v>0</v>
      </c>
      <c r="O82" s="15" t="n">
        <v>0</v>
      </c>
      <c r="P82" s="15" t="n">
        <f aca="false">M82</f>
        <v>71790786.609272</v>
      </c>
      <c r="Q82" s="51" t="n">
        <v>21963.12</v>
      </c>
      <c r="R82" s="52" t="n">
        <v>21963.12</v>
      </c>
      <c r="S82" s="6" t="n">
        <v>2023</v>
      </c>
      <c r="T82" s="2"/>
      <c r="U82" s="2"/>
      <c r="V82" s="2"/>
      <c r="W82" s="2"/>
    </row>
    <row r="83" customFormat="false" ht="13.35" hidden="false" customHeight="true" outlineLevel="0" collapsed="false">
      <c r="A83" s="6" t="n">
        <f aca="false">A82+1</f>
        <v>25</v>
      </c>
      <c r="B83" s="59" t="s">
        <v>146</v>
      </c>
      <c r="C83" s="6" t="n">
        <v>1968</v>
      </c>
      <c r="D83" s="6"/>
      <c r="E83" s="17" t="s">
        <v>49</v>
      </c>
      <c r="F83" s="50" t="s">
        <v>62</v>
      </c>
      <c r="G83" s="6" t="n">
        <v>5</v>
      </c>
      <c r="H83" s="46" t="n">
        <v>3</v>
      </c>
      <c r="I83" s="15" t="n">
        <v>3570</v>
      </c>
      <c r="J83" s="15" t="n">
        <v>2738</v>
      </c>
      <c r="K83" s="15" t="n">
        <v>0</v>
      </c>
      <c r="L83" s="46" t="n">
        <v>56</v>
      </c>
      <c r="M83" s="15" t="n">
        <f aca="false">'Раздел 2'!C83</f>
        <v>61253715.717104</v>
      </c>
      <c r="N83" s="15" t="n">
        <v>0</v>
      </c>
      <c r="O83" s="15" t="n">
        <v>0</v>
      </c>
      <c r="P83" s="15" t="n">
        <f aca="false">M83</f>
        <v>61253715.717104</v>
      </c>
      <c r="Q83" s="51" t="n">
        <v>21963.12</v>
      </c>
      <c r="R83" s="52" t="n">
        <v>21963.12</v>
      </c>
      <c r="S83" s="6" t="n">
        <v>2023</v>
      </c>
      <c r="T83" s="2"/>
      <c r="U83" s="2"/>
      <c r="V83" s="2"/>
      <c r="W83" s="2"/>
    </row>
    <row r="84" customFormat="false" ht="13.35" hidden="false" customHeight="true" outlineLevel="0" collapsed="false">
      <c r="A84" s="6" t="n">
        <f aca="false">A83+1</f>
        <v>26</v>
      </c>
      <c r="B84" s="59" t="s">
        <v>147</v>
      </c>
      <c r="C84" s="6" t="n">
        <v>1957</v>
      </c>
      <c r="D84" s="6"/>
      <c r="E84" s="17" t="s">
        <v>49</v>
      </c>
      <c r="F84" s="50" t="s">
        <v>59</v>
      </c>
      <c r="G84" s="6" t="n">
        <v>5</v>
      </c>
      <c r="H84" s="46" t="n">
        <v>13</v>
      </c>
      <c r="I84" s="15" t="n">
        <v>11777</v>
      </c>
      <c r="J84" s="15" t="n">
        <v>11377.6</v>
      </c>
      <c r="K84" s="15" t="n">
        <v>0</v>
      </c>
      <c r="L84" s="46" t="n">
        <v>111</v>
      </c>
      <c r="M84" s="15" t="n">
        <f aca="false">'Раздел 2'!C84</f>
        <v>332937852.043888</v>
      </c>
      <c r="N84" s="15" t="n">
        <v>0</v>
      </c>
      <c r="O84" s="15" t="n">
        <v>0</v>
      </c>
      <c r="P84" s="15" t="n">
        <f aca="false">M84</f>
        <v>332937852.043888</v>
      </c>
      <c r="Q84" s="51" t="n">
        <v>29138.72</v>
      </c>
      <c r="R84" s="52" t="n">
        <v>29138.72</v>
      </c>
      <c r="S84" s="6" t="n">
        <v>2023</v>
      </c>
      <c r="T84" s="2"/>
      <c r="U84" s="2"/>
      <c r="V84" s="2"/>
      <c r="W84" s="2"/>
    </row>
    <row r="85" customFormat="false" ht="13.35" hidden="false" customHeight="true" outlineLevel="0" collapsed="false">
      <c r="A85" s="6" t="n">
        <f aca="false">A84+1</f>
        <v>27</v>
      </c>
      <c r="B85" s="59" t="s">
        <v>148</v>
      </c>
      <c r="C85" s="6" t="n">
        <v>1963</v>
      </c>
      <c r="D85" s="6"/>
      <c r="E85" s="17" t="s">
        <v>49</v>
      </c>
      <c r="F85" s="50" t="s">
        <v>62</v>
      </c>
      <c r="G85" s="6" t="n">
        <v>5</v>
      </c>
      <c r="H85" s="46" t="n">
        <v>4</v>
      </c>
      <c r="I85" s="15" t="n">
        <v>4474</v>
      </c>
      <c r="J85" s="15" t="n">
        <v>3539</v>
      </c>
      <c r="K85" s="15" t="n">
        <v>0</v>
      </c>
      <c r="L85" s="46" t="n">
        <v>74</v>
      </c>
      <c r="M85" s="15" t="n">
        <f aca="false">'Раздел 2'!C85</f>
        <v>79173447.743912</v>
      </c>
      <c r="N85" s="15" t="n">
        <v>0</v>
      </c>
      <c r="O85" s="15" t="n">
        <v>0</v>
      </c>
      <c r="P85" s="15" t="n">
        <f aca="false">M85</f>
        <v>79173447.743912</v>
      </c>
      <c r="Q85" s="51" t="n">
        <v>21963.12</v>
      </c>
      <c r="R85" s="52" t="n">
        <v>21963.12</v>
      </c>
      <c r="S85" s="6" t="n">
        <v>2023</v>
      </c>
      <c r="T85" s="2"/>
      <c r="U85" s="2"/>
      <c r="V85" s="2"/>
      <c r="W85" s="2"/>
    </row>
    <row r="86" customFormat="false" ht="13.35" hidden="false" customHeight="true" outlineLevel="0" collapsed="false">
      <c r="A86" s="6" t="n">
        <f aca="false">A85+1</f>
        <v>28</v>
      </c>
      <c r="B86" s="59" t="s">
        <v>149</v>
      </c>
      <c r="C86" s="6" t="n">
        <v>1956</v>
      </c>
      <c r="D86" s="6"/>
      <c r="E86" s="17" t="s">
        <v>49</v>
      </c>
      <c r="F86" s="50" t="s">
        <v>120</v>
      </c>
      <c r="G86" s="6" t="n">
        <v>2</v>
      </c>
      <c r="H86" s="46" t="n">
        <v>2</v>
      </c>
      <c r="I86" s="15" t="n">
        <v>432</v>
      </c>
      <c r="J86" s="15" t="n">
        <v>386</v>
      </c>
      <c r="K86" s="15" t="n">
        <v>0</v>
      </c>
      <c r="L86" s="46" t="n">
        <v>8</v>
      </c>
      <c r="M86" s="15" t="n">
        <f aca="false">'Раздел 2'!C86</f>
        <v>20766326.789476</v>
      </c>
      <c r="N86" s="15" t="n">
        <v>0</v>
      </c>
      <c r="O86" s="15" t="n">
        <v>0</v>
      </c>
      <c r="P86" s="15" t="n">
        <f aca="false">M86</f>
        <v>20766326.789476</v>
      </c>
      <c r="Q86" s="51" t="n">
        <v>47535.87</v>
      </c>
      <c r="R86" s="52" t="n">
        <v>47535.87</v>
      </c>
      <c r="S86" s="6" t="n">
        <v>2023</v>
      </c>
      <c r="T86" s="2"/>
      <c r="U86" s="2"/>
      <c r="V86" s="2"/>
      <c r="W86" s="2"/>
    </row>
    <row r="87" customFormat="false" ht="13.35" hidden="false" customHeight="true" outlineLevel="0" collapsed="false">
      <c r="A87" s="6" t="n">
        <f aca="false">A86+1</f>
        <v>29</v>
      </c>
      <c r="B87" s="45" t="s">
        <v>150</v>
      </c>
      <c r="C87" s="6" t="n">
        <v>1953</v>
      </c>
      <c r="D87" s="6"/>
      <c r="E87" s="6" t="s">
        <v>58</v>
      </c>
      <c r="F87" s="45" t="s">
        <v>59</v>
      </c>
      <c r="G87" s="6" t="n">
        <v>4</v>
      </c>
      <c r="H87" s="46" t="n">
        <v>4</v>
      </c>
      <c r="I87" s="15" t="n">
        <v>3678</v>
      </c>
      <c r="J87" s="15" t="n">
        <v>3249</v>
      </c>
      <c r="K87" s="15" t="n">
        <v>3249</v>
      </c>
      <c r="L87" s="46" t="n">
        <v>40</v>
      </c>
      <c r="M87" s="15" t="n">
        <f aca="false">'Раздел 2'!C87</f>
        <v>1055559.14</v>
      </c>
      <c r="N87" s="15" t="n">
        <v>0</v>
      </c>
      <c r="O87" s="15" t="n">
        <v>0</v>
      </c>
      <c r="P87" s="15" t="n">
        <f aca="false">M87</f>
        <v>1055559.14</v>
      </c>
      <c r="Q87" s="51" t="n">
        <f aca="false">P87/J87</f>
        <v>324.887393044013</v>
      </c>
      <c r="R87" s="52" t="n">
        <v>3565.796</v>
      </c>
      <c r="S87" s="6" t="n">
        <v>2023</v>
      </c>
      <c r="T87" s="2"/>
      <c r="U87" s="2"/>
      <c r="V87" s="2"/>
      <c r="W87" s="2"/>
    </row>
    <row r="88" customFormat="false" ht="12.75" hidden="false" customHeight="true" outlineLevel="0" collapsed="false">
      <c r="A88" s="6" t="n">
        <f aca="false">A87+1</f>
        <v>30</v>
      </c>
      <c r="B88" s="45" t="s">
        <v>151</v>
      </c>
      <c r="C88" s="6" t="n">
        <v>1954</v>
      </c>
      <c r="D88" s="6"/>
      <c r="E88" s="6" t="s">
        <v>58</v>
      </c>
      <c r="F88" s="45" t="s">
        <v>59</v>
      </c>
      <c r="G88" s="6" t="n">
        <v>3</v>
      </c>
      <c r="H88" s="46" t="n">
        <v>2</v>
      </c>
      <c r="I88" s="15" t="n">
        <v>1230.34</v>
      </c>
      <c r="J88" s="15" t="n">
        <v>1148.6</v>
      </c>
      <c r="K88" s="15" t="n">
        <v>1148.6</v>
      </c>
      <c r="L88" s="46" t="n">
        <v>16</v>
      </c>
      <c r="M88" s="15" t="n">
        <f aca="false">'Раздел 2'!C88</f>
        <v>599809.21</v>
      </c>
      <c r="N88" s="15" t="n">
        <v>0</v>
      </c>
      <c r="O88" s="15" t="n">
        <v>0</v>
      </c>
      <c r="P88" s="15" t="n">
        <f aca="false">M88</f>
        <v>599809.21</v>
      </c>
      <c r="Q88" s="51" t="n">
        <f aca="false">P88/J88</f>
        <v>522.20895873237</v>
      </c>
      <c r="R88" s="52" t="n">
        <v>2923.432</v>
      </c>
      <c r="S88" s="6" t="n">
        <v>2023</v>
      </c>
      <c r="T88" s="2"/>
      <c r="U88" s="2"/>
      <c r="V88" s="2"/>
      <c r="W88" s="2"/>
    </row>
    <row r="89" customFormat="false" ht="13.35" hidden="false" customHeight="true" outlineLevel="0" collapsed="false">
      <c r="A89" s="6" t="n">
        <f aca="false">A88+1</f>
        <v>31</v>
      </c>
      <c r="B89" s="45" t="s">
        <v>152</v>
      </c>
      <c r="C89" s="6" t="n">
        <v>1948</v>
      </c>
      <c r="D89" s="6"/>
      <c r="E89" s="6" t="s">
        <v>58</v>
      </c>
      <c r="F89" s="45" t="s">
        <v>153</v>
      </c>
      <c r="G89" s="6" t="n">
        <v>2</v>
      </c>
      <c r="H89" s="46" t="n">
        <v>2</v>
      </c>
      <c r="I89" s="15" t="n">
        <v>661.5</v>
      </c>
      <c r="J89" s="15" t="n">
        <v>661.1</v>
      </c>
      <c r="K89" s="6" t="n">
        <v>605.8</v>
      </c>
      <c r="L89" s="46" t="n">
        <v>16</v>
      </c>
      <c r="M89" s="15" t="n">
        <f aca="false">'Раздел 2'!C89</f>
        <v>12505367.85293</v>
      </c>
      <c r="N89" s="15" t="n">
        <v>0</v>
      </c>
      <c r="O89" s="15" t="n">
        <v>0</v>
      </c>
      <c r="P89" s="15" t="n">
        <f aca="false">M89</f>
        <v>12505367.85293</v>
      </c>
      <c r="Q89" s="51" t="n">
        <f aca="false">P89/J89</f>
        <v>18916.0003825896</v>
      </c>
      <c r="R89" s="52" t="n">
        <v>29237.32</v>
      </c>
      <c r="S89" s="6" t="n">
        <v>2023</v>
      </c>
      <c r="T89" s="2"/>
      <c r="U89" s="2"/>
      <c r="V89" s="2"/>
      <c r="W89" s="2"/>
    </row>
    <row r="90" customFormat="false" ht="13.35" hidden="false" customHeight="true" outlineLevel="0" collapsed="false">
      <c r="A90" s="6" t="n">
        <f aca="false">A89+1</f>
        <v>32</v>
      </c>
      <c r="B90" s="45" t="s">
        <v>154</v>
      </c>
      <c r="C90" s="6" t="n">
        <v>1948</v>
      </c>
      <c r="D90" s="6"/>
      <c r="E90" s="6" t="s">
        <v>58</v>
      </c>
      <c r="F90" s="50" t="s">
        <v>120</v>
      </c>
      <c r="G90" s="6" t="n">
        <v>2</v>
      </c>
      <c r="H90" s="46" t="n">
        <v>4</v>
      </c>
      <c r="I90" s="15" t="n">
        <v>1009</v>
      </c>
      <c r="J90" s="15" t="n">
        <v>940.15</v>
      </c>
      <c r="K90" s="15" t="n">
        <v>0</v>
      </c>
      <c r="L90" s="46" t="n">
        <v>23</v>
      </c>
      <c r="M90" s="15" t="n">
        <f aca="false">'Раздел 2'!C90</f>
        <v>15206419.37</v>
      </c>
      <c r="N90" s="15" t="n">
        <v>0</v>
      </c>
      <c r="O90" s="15" t="n">
        <v>0</v>
      </c>
      <c r="P90" s="15" t="n">
        <f aca="false">M90</f>
        <v>15206419.37</v>
      </c>
      <c r="Q90" s="51" t="n">
        <f aca="false">P90/J90</f>
        <v>16174.4608519917</v>
      </c>
      <c r="R90" s="52" t="n">
        <v>21871.42</v>
      </c>
      <c r="S90" s="6" t="n">
        <v>2023</v>
      </c>
      <c r="T90" s="2"/>
      <c r="U90" s="2"/>
      <c r="V90" s="2"/>
      <c r="W90" s="2"/>
    </row>
    <row r="91" customFormat="false" ht="13.35" hidden="false" customHeight="true" outlineLevel="0" collapsed="false">
      <c r="A91" s="6" t="n">
        <f aca="false">A90+1</f>
        <v>33</v>
      </c>
      <c r="B91" s="45" t="s">
        <v>112</v>
      </c>
      <c r="C91" s="6" t="n">
        <v>1958</v>
      </c>
      <c r="D91" s="17"/>
      <c r="E91" s="6" t="s">
        <v>58</v>
      </c>
      <c r="F91" s="50" t="s">
        <v>59</v>
      </c>
      <c r="G91" s="6" t="n">
        <v>4</v>
      </c>
      <c r="H91" s="46" t="n">
        <v>5</v>
      </c>
      <c r="I91" s="15" t="n">
        <v>3822.6</v>
      </c>
      <c r="J91" s="15" t="n">
        <v>2961.8</v>
      </c>
      <c r="K91" s="15" t="n">
        <v>2961.8</v>
      </c>
      <c r="L91" s="46" t="n">
        <v>56</v>
      </c>
      <c r="M91" s="15" t="n">
        <f aca="false">'Раздел 2'!C91</f>
        <v>14387680.17</v>
      </c>
      <c r="N91" s="15" t="n">
        <v>0</v>
      </c>
      <c r="O91" s="15" t="n">
        <v>0</v>
      </c>
      <c r="P91" s="15" t="n">
        <f aca="false">M91</f>
        <v>14387680.17</v>
      </c>
      <c r="Q91" s="51" t="n">
        <f aca="false">M91/J91</f>
        <v>4857.74872374907</v>
      </c>
      <c r="R91" s="52" t="n">
        <v>7931.19</v>
      </c>
      <c r="S91" s="6" t="n">
        <v>2023</v>
      </c>
      <c r="T91" s="2"/>
      <c r="U91" s="2"/>
      <c r="V91" s="2"/>
      <c r="W91" s="2"/>
    </row>
    <row r="92" customFormat="false" ht="13.35" hidden="false" customHeight="true" outlineLevel="0" collapsed="false">
      <c r="A92" s="6" t="n">
        <f aca="false">A91+1</f>
        <v>34</v>
      </c>
      <c r="B92" s="45" t="s">
        <v>107</v>
      </c>
      <c r="C92" s="6" t="n">
        <v>1952</v>
      </c>
      <c r="D92" s="17"/>
      <c r="E92" s="6" t="s">
        <v>58</v>
      </c>
      <c r="F92" s="45" t="s">
        <v>59</v>
      </c>
      <c r="G92" s="6" t="n">
        <v>4</v>
      </c>
      <c r="H92" s="46" t="n">
        <v>3</v>
      </c>
      <c r="I92" s="15" t="n">
        <v>2420.4</v>
      </c>
      <c r="J92" s="15" t="n">
        <v>2165.8</v>
      </c>
      <c r="K92" s="55" t="n">
        <v>0</v>
      </c>
      <c r="L92" s="46" t="n">
        <v>41</v>
      </c>
      <c r="M92" s="15" t="n">
        <f aca="false">'Раздел 2'!C92</f>
        <v>14376380.35</v>
      </c>
      <c r="N92" s="15" t="n">
        <v>0</v>
      </c>
      <c r="O92" s="15" t="n">
        <v>0</v>
      </c>
      <c r="P92" s="15" t="n">
        <f aca="false">M92</f>
        <v>14376380.35</v>
      </c>
      <c r="Q92" s="51" t="n">
        <f aca="false">M92/J92</f>
        <v>6637.90763228368</v>
      </c>
      <c r="R92" s="52" t="n">
        <v>7931.19</v>
      </c>
      <c r="S92" s="6" t="n">
        <v>2023</v>
      </c>
      <c r="T92" s="2"/>
      <c r="U92" s="2"/>
      <c r="V92" s="2"/>
      <c r="W92" s="2"/>
    </row>
    <row r="93" customFormat="false" ht="12.75" hidden="false" customHeight="true" outlineLevel="0" collapsed="false">
      <c r="A93" s="6" t="n">
        <f aca="false">A92+1</f>
        <v>35</v>
      </c>
      <c r="B93" s="45" t="s">
        <v>155</v>
      </c>
      <c r="C93" s="6" t="n">
        <v>1951</v>
      </c>
      <c r="D93" s="17"/>
      <c r="E93" s="58" t="s">
        <v>58</v>
      </c>
      <c r="F93" s="45" t="s">
        <v>59</v>
      </c>
      <c r="G93" s="6" t="n">
        <v>4</v>
      </c>
      <c r="H93" s="46" t="n">
        <v>4</v>
      </c>
      <c r="I93" s="15" t="n">
        <v>3718.7</v>
      </c>
      <c r="J93" s="15" t="n">
        <v>3360.9</v>
      </c>
      <c r="K93" s="15" t="n">
        <v>2437.7</v>
      </c>
      <c r="L93" s="46" t="n">
        <v>44</v>
      </c>
      <c r="M93" s="15" t="n">
        <f aca="false">'Раздел 2'!C93</f>
        <v>14301069.55</v>
      </c>
      <c r="N93" s="15" t="n">
        <v>0</v>
      </c>
      <c r="O93" s="15" t="n">
        <v>0</v>
      </c>
      <c r="P93" s="15" t="n">
        <f aca="false">M93</f>
        <v>14301069.55</v>
      </c>
      <c r="Q93" s="51" t="n">
        <f aca="false">P93/J93</f>
        <v>4255.13093219078</v>
      </c>
      <c r="R93" s="52" t="n">
        <v>7931.19</v>
      </c>
      <c r="S93" s="6" t="n">
        <v>2023</v>
      </c>
      <c r="T93" s="53"/>
      <c r="U93" s="53"/>
      <c r="V93" s="53"/>
      <c r="W93" s="53"/>
    </row>
    <row r="94" customFormat="false" ht="13.35" hidden="false" customHeight="true" outlineLevel="0" collapsed="false">
      <c r="A94" s="6" t="n">
        <f aca="false">A93+1</f>
        <v>36</v>
      </c>
      <c r="B94" s="45" t="s">
        <v>156</v>
      </c>
      <c r="C94" s="6" t="n">
        <v>1933</v>
      </c>
      <c r="D94" s="17"/>
      <c r="E94" s="58" t="s">
        <v>58</v>
      </c>
      <c r="F94" s="45" t="s">
        <v>59</v>
      </c>
      <c r="G94" s="6" t="n">
        <v>5</v>
      </c>
      <c r="H94" s="46" t="n">
        <v>4</v>
      </c>
      <c r="I94" s="15" t="n">
        <v>4501.3</v>
      </c>
      <c r="J94" s="15" t="n">
        <v>3806.6</v>
      </c>
      <c r="K94" s="15" t="n">
        <v>3093</v>
      </c>
      <c r="L94" s="46" t="n">
        <v>44</v>
      </c>
      <c r="M94" s="15" t="n">
        <f aca="false">'Раздел 2'!C94</f>
        <v>15013333.68</v>
      </c>
      <c r="N94" s="15" t="n">
        <v>0</v>
      </c>
      <c r="O94" s="15" t="n">
        <v>0</v>
      </c>
      <c r="P94" s="15" t="n">
        <f aca="false">M94</f>
        <v>15013333.68</v>
      </c>
      <c r="Q94" s="51" t="n">
        <f aca="false">M94/J94</f>
        <v>3944.02713182367</v>
      </c>
      <c r="R94" s="52" t="n">
        <v>7931.19</v>
      </c>
      <c r="S94" s="6" t="n">
        <v>2023</v>
      </c>
      <c r="T94" s="2"/>
      <c r="U94" s="2"/>
      <c r="V94" s="2"/>
      <c r="W94" s="2"/>
    </row>
    <row r="95" customFormat="false" ht="12.75" hidden="false" customHeight="true" outlineLevel="0" collapsed="false">
      <c r="A95" s="6" t="n">
        <f aca="false">A94+1</f>
        <v>37</v>
      </c>
      <c r="B95" s="45" t="s">
        <v>111</v>
      </c>
      <c r="C95" s="6" t="s">
        <v>73</v>
      </c>
      <c r="D95" s="17"/>
      <c r="E95" s="6" t="s">
        <v>58</v>
      </c>
      <c r="F95" s="45" t="s">
        <v>59</v>
      </c>
      <c r="G95" s="6" t="n">
        <v>5</v>
      </c>
      <c r="H95" s="46" t="n">
        <v>5</v>
      </c>
      <c r="I95" s="15" t="n">
        <v>2615</v>
      </c>
      <c r="J95" s="15" t="n">
        <v>2590</v>
      </c>
      <c r="K95" s="15" t="n">
        <v>2347</v>
      </c>
      <c r="L95" s="57" t="n">
        <v>55</v>
      </c>
      <c r="M95" s="15" t="n">
        <f aca="false">'Раздел 2'!C95</f>
        <v>19006195.3683</v>
      </c>
      <c r="N95" s="15" t="n">
        <v>0</v>
      </c>
      <c r="O95" s="15" t="n">
        <v>0</v>
      </c>
      <c r="P95" s="15" t="n">
        <f aca="false">M95</f>
        <v>19006195.3683</v>
      </c>
      <c r="Q95" s="51" t="n">
        <f aca="false">P95/J95</f>
        <v>7338.29937</v>
      </c>
      <c r="R95" s="52" t="n">
        <v>7931.19</v>
      </c>
      <c r="S95" s="6" t="n">
        <v>2023</v>
      </c>
      <c r="T95" s="53"/>
      <c r="U95" s="53"/>
      <c r="V95" s="53"/>
      <c r="W95" s="53"/>
    </row>
    <row r="96" customFormat="false" ht="13.35" hidden="false" customHeight="true" outlineLevel="0" collapsed="false">
      <c r="A96" s="6" t="n">
        <f aca="false">A95+1</f>
        <v>38</v>
      </c>
      <c r="B96" s="45" t="s">
        <v>63</v>
      </c>
      <c r="C96" s="6" t="n">
        <v>1957</v>
      </c>
      <c r="D96" s="17"/>
      <c r="E96" s="6" t="s">
        <v>58</v>
      </c>
      <c r="F96" s="50" t="s">
        <v>64</v>
      </c>
      <c r="G96" s="6" t="n">
        <v>5</v>
      </c>
      <c r="H96" s="46" t="n">
        <v>4</v>
      </c>
      <c r="I96" s="15" t="n">
        <v>2664</v>
      </c>
      <c r="J96" s="15" t="n">
        <v>1759</v>
      </c>
      <c r="K96" s="15" t="n">
        <v>0</v>
      </c>
      <c r="L96" s="46" t="n">
        <v>40</v>
      </c>
      <c r="M96" s="15" t="n">
        <f aca="false">'Раздел 2'!C96</f>
        <v>23988713.149644</v>
      </c>
      <c r="N96" s="15" t="n">
        <v>0</v>
      </c>
      <c r="O96" s="15" t="n">
        <v>0</v>
      </c>
      <c r="P96" s="15" t="n">
        <f aca="false">M96</f>
        <v>23988713.149644</v>
      </c>
      <c r="Q96" s="51" t="n">
        <f aca="false">M96/J96</f>
        <v>13637.6993460171</v>
      </c>
      <c r="R96" s="52" t="n">
        <v>7931.19</v>
      </c>
      <c r="S96" s="6" t="n">
        <v>2023</v>
      </c>
      <c r="T96" s="2"/>
      <c r="U96" s="2"/>
      <c r="V96" s="2"/>
      <c r="W96" s="2"/>
    </row>
    <row r="97" customFormat="false" ht="13.35" hidden="false" customHeight="true" outlineLevel="0" collapsed="false">
      <c r="A97" s="6" t="n">
        <f aca="false">A96+1</f>
        <v>39</v>
      </c>
      <c r="B97" s="45" t="s">
        <v>74</v>
      </c>
      <c r="C97" s="6" t="n">
        <v>1952</v>
      </c>
      <c r="D97" s="17"/>
      <c r="E97" s="6" t="s">
        <v>58</v>
      </c>
      <c r="F97" s="45" t="s">
        <v>59</v>
      </c>
      <c r="G97" s="6" t="n">
        <v>5</v>
      </c>
      <c r="H97" s="46" t="n">
        <v>3</v>
      </c>
      <c r="I97" s="15" t="n">
        <v>3825</v>
      </c>
      <c r="J97" s="15" t="n">
        <v>2718.8</v>
      </c>
      <c r="K97" s="15" t="n">
        <v>2718.8</v>
      </c>
      <c r="L97" s="57" t="n">
        <v>48</v>
      </c>
      <c r="M97" s="15" t="n">
        <f aca="false">'Раздел 2'!C97</f>
        <v>13465170.5</v>
      </c>
      <c r="N97" s="15" t="n">
        <v>0</v>
      </c>
      <c r="O97" s="15" t="n">
        <v>0</v>
      </c>
      <c r="P97" s="15" t="n">
        <f aca="false">M97</f>
        <v>13465170.5</v>
      </c>
      <c r="Q97" s="51" t="n">
        <f aca="false">P97/J97</f>
        <v>4952.61530822422</v>
      </c>
      <c r="R97" s="52" t="n">
        <v>9023.31</v>
      </c>
      <c r="S97" s="6" t="n">
        <v>2023</v>
      </c>
      <c r="T97" s="2"/>
      <c r="U97" s="2"/>
      <c r="V97" s="2"/>
      <c r="W97" s="2"/>
    </row>
    <row r="98" customFormat="false" ht="13.35" hidden="false" customHeight="true" outlineLevel="0" collapsed="false">
      <c r="A98" s="6" t="n">
        <f aca="false">A97+1</f>
        <v>40</v>
      </c>
      <c r="B98" s="62" t="s">
        <v>157</v>
      </c>
      <c r="C98" s="63" t="n">
        <v>1957</v>
      </c>
      <c r="D98" s="17"/>
      <c r="E98" s="64" t="s">
        <v>58</v>
      </c>
      <c r="F98" s="65" t="s">
        <v>79</v>
      </c>
      <c r="G98" s="66" t="n">
        <v>3</v>
      </c>
      <c r="H98" s="66" t="n">
        <v>2</v>
      </c>
      <c r="I98" s="64" t="n">
        <v>1623.4</v>
      </c>
      <c r="J98" s="64" t="n">
        <v>1070.5</v>
      </c>
      <c r="K98" s="66" t="n">
        <v>996.4</v>
      </c>
      <c r="L98" s="66" t="n">
        <v>20</v>
      </c>
      <c r="M98" s="15" t="n">
        <f aca="false">'Раздел 2'!C98</f>
        <v>11425356.95887</v>
      </c>
      <c r="N98" s="15" t="n">
        <v>0</v>
      </c>
      <c r="O98" s="15" t="n">
        <v>0</v>
      </c>
      <c r="P98" s="15" t="n">
        <f aca="false">M98</f>
        <v>11425356.95887</v>
      </c>
      <c r="Q98" s="51" t="n">
        <f aca="false">P98/J98</f>
        <v>10672.916355787</v>
      </c>
      <c r="R98" s="52" t="n">
        <v>27951.53</v>
      </c>
      <c r="S98" s="6" t="n">
        <v>2023</v>
      </c>
      <c r="T98" s="2"/>
      <c r="U98" s="2"/>
      <c r="V98" s="2"/>
      <c r="W98" s="2"/>
    </row>
    <row r="99" customFormat="false" ht="13.35" hidden="false" customHeight="true" outlineLevel="0" collapsed="false">
      <c r="A99" s="6" t="n">
        <f aca="false">A98+1</f>
        <v>41</v>
      </c>
      <c r="B99" s="62" t="s">
        <v>86</v>
      </c>
      <c r="C99" s="63" t="n">
        <v>1950</v>
      </c>
      <c r="D99" s="17"/>
      <c r="E99" s="64" t="s">
        <v>58</v>
      </c>
      <c r="F99" s="65" t="s">
        <v>59</v>
      </c>
      <c r="G99" s="66" t="n">
        <v>3</v>
      </c>
      <c r="H99" s="66" t="n">
        <v>2</v>
      </c>
      <c r="I99" s="64" t="n">
        <v>1070.5</v>
      </c>
      <c r="J99" s="64" t="n">
        <v>908.3</v>
      </c>
      <c r="K99" s="66" t="n">
        <v>0</v>
      </c>
      <c r="L99" s="66" t="n">
        <v>18</v>
      </c>
      <c r="M99" s="15" t="n">
        <f aca="false">'Раздел 2'!C99</f>
        <v>12791656.191712</v>
      </c>
      <c r="N99" s="15" t="n">
        <v>0</v>
      </c>
      <c r="O99" s="15" t="n">
        <v>0</v>
      </c>
      <c r="P99" s="15" t="n">
        <f aca="false">M99</f>
        <v>12791656.191712</v>
      </c>
      <c r="Q99" s="51" t="n">
        <f aca="false">P99/J99</f>
        <v>14083.0740853374</v>
      </c>
      <c r="R99" s="52" t="n">
        <v>26550.59</v>
      </c>
      <c r="S99" s="6" t="n">
        <v>2023</v>
      </c>
      <c r="T99" s="2"/>
      <c r="U99" s="2"/>
      <c r="V99" s="2"/>
      <c r="W99" s="2"/>
    </row>
    <row r="100" customFormat="false" ht="13.35" hidden="false" customHeight="true" outlineLevel="0" collapsed="false">
      <c r="A100" s="6" t="n">
        <f aca="false">A99+1</f>
        <v>42</v>
      </c>
      <c r="B100" s="45" t="s">
        <v>158</v>
      </c>
      <c r="C100" s="63" t="n">
        <v>1959</v>
      </c>
      <c r="D100" s="17"/>
      <c r="E100" s="64" t="s">
        <v>58</v>
      </c>
      <c r="F100" s="65" t="s">
        <v>59</v>
      </c>
      <c r="G100" s="66" t="n">
        <v>5</v>
      </c>
      <c r="H100" s="66" t="n">
        <v>5</v>
      </c>
      <c r="I100" s="64" t="n">
        <v>4712.7</v>
      </c>
      <c r="J100" s="64" t="n">
        <v>2682</v>
      </c>
      <c r="K100" s="66" t="n">
        <v>0</v>
      </c>
      <c r="L100" s="66" t="n">
        <v>78</v>
      </c>
      <c r="M100" s="15" t="n">
        <f aca="false">'Раздел 2'!C100</f>
        <v>842362.56</v>
      </c>
      <c r="N100" s="15" t="n">
        <v>0</v>
      </c>
      <c r="O100" s="15" t="n">
        <v>0</v>
      </c>
      <c r="P100" s="15" t="n">
        <f aca="false">M100</f>
        <v>842362.56</v>
      </c>
      <c r="Q100" s="51" t="n">
        <f aca="false">P100/J100</f>
        <v>314.08</v>
      </c>
      <c r="R100" s="67" t="n">
        <v>29000.27</v>
      </c>
      <c r="S100" s="6" t="n">
        <v>2023</v>
      </c>
      <c r="T100" s="2"/>
      <c r="U100" s="2"/>
      <c r="V100" s="2"/>
      <c r="W100" s="2"/>
    </row>
    <row r="101" customFormat="false" ht="13.35" hidden="false" customHeight="true" outlineLevel="0" collapsed="false">
      <c r="A101" s="6" t="n">
        <f aca="false">A100+1</f>
        <v>43</v>
      </c>
      <c r="B101" s="45" t="s">
        <v>159</v>
      </c>
      <c r="C101" s="63" t="n">
        <v>1956</v>
      </c>
      <c r="D101" s="17"/>
      <c r="E101" s="6" t="s">
        <v>58</v>
      </c>
      <c r="F101" s="45" t="s">
        <v>59</v>
      </c>
      <c r="G101" s="66" t="n">
        <v>2</v>
      </c>
      <c r="H101" s="66" t="n">
        <v>2</v>
      </c>
      <c r="I101" s="64" t="n">
        <v>722</v>
      </c>
      <c r="J101" s="64" t="n">
        <v>720.5</v>
      </c>
      <c r="K101" s="15" t="n">
        <v>0</v>
      </c>
      <c r="L101" s="66" t="n">
        <v>12</v>
      </c>
      <c r="M101" s="15" t="n">
        <f aca="false">'Раздел 2'!C101</f>
        <v>102702.143</v>
      </c>
      <c r="N101" s="15" t="n">
        <v>0</v>
      </c>
      <c r="O101" s="15" t="n">
        <v>0</v>
      </c>
      <c r="P101" s="15" t="n">
        <f aca="false">M101</f>
        <v>102702.143</v>
      </c>
      <c r="Q101" s="51" t="n">
        <f aca="false">P101/J101</f>
        <v>142.542877168633</v>
      </c>
      <c r="R101" s="52" t="n">
        <v>10477.1</v>
      </c>
      <c r="S101" s="6" t="n">
        <v>2023</v>
      </c>
      <c r="T101" s="2"/>
      <c r="U101" s="2"/>
      <c r="V101" s="2"/>
      <c r="W101" s="2"/>
    </row>
    <row r="102" customFormat="false" ht="13.35" hidden="false" customHeight="true" outlineLevel="0" collapsed="false">
      <c r="A102" s="6" t="n">
        <f aca="false">A101+1</f>
        <v>44</v>
      </c>
      <c r="B102" s="45" t="s">
        <v>160</v>
      </c>
      <c r="C102" s="63" t="n">
        <v>1964</v>
      </c>
      <c r="D102" s="17"/>
      <c r="E102" s="6" t="s">
        <v>58</v>
      </c>
      <c r="F102" s="45" t="s">
        <v>62</v>
      </c>
      <c r="G102" s="66" t="n">
        <v>5</v>
      </c>
      <c r="H102" s="66" t="n">
        <v>3</v>
      </c>
      <c r="I102" s="64" t="n">
        <v>2293.68</v>
      </c>
      <c r="J102" s="64" t="n">
        <v>1727.3</v>
      </c>
      <c r="K102" s="15" t="n">
        <v>0</v>
      </c>
      <c r="L102" s="66" t="n">
        <v>41</v>
      </c>
      <c r="M102" s="15" t="n">
        <f aca="false">'Раздел 2'!C102</f>
        <v>2409273.870568</v>
      </c>
      <c r="N102" s="15" t="n">
        <v>0</v>
      </c>
      <c r="O102" s="15" t="n">
        <v>0</v>
      </c>
      <c r="P102" s="15" t="n">
        <f aca="false">M102</f>
        <v>2409273.870568</v>
      </c>
      <c r="Q102" s="51" t="n">
        <f aca="false">P102/J102</f>
        <v>1394.82074368552</v>
      </c>
      <c r="R102" s="52" t="n">
        <v>10477.1</v>
      </c>
      <c r="S102" s="6" t="n">
        <v>2023</v>
      </c>
      <c r="T102" s="2"/>
      <c r="U102" s="2"/>
      <c r="V102" s="2"/>
      <c r="W102" s="2"/>
    </row>
    <row r="103" customFormat="false" ht="13.35" hidden="false" customHeight="true" outlineLevel="0" collapsed="false">
      <c r="A103" s="6" t="n">
        <f aca="false">A102+1</f>
        <v>45</v>
      </c>
      <c r="B103" s="45" t="s">
        <v>161</v>
      </c>
      <c r="C103" s="63" t="s">
        <v>162</v>
      </c>
      <c r="D103" s="17"/>
      <c r="E103" s="6" t="s">
        <v>58</v>
      </c>
      <c r="F103" s="45" t="s">
        <v>62</v>
      </c>
      <c r="G103" s="6" t="n">
        <v>3</v>
      </c>
      <c r="H103" s="6" t="n">
        <v>2</v>
      </c>
      <c r="I103" s="15" t="n">
        <v>1796.37</v>
      </c>
      <c r="J103" s="15" t="n">
        <v>1152.6</v>
      </c>
      <c r="K103" s="15" t="n">
        <v>46.1</v>
      </c>
      <c r="L103" s="6" t="n">
        <v>26</v>
      </c>
      <c r="M103" s="15" t="n">
        <f aca="false">'Раздел 2'!C103</f>
        <v>2892245.48</v>
      </c>
      <c r="N103" s="15" t="n">
        <v>0</v>
      </c>
      <c r="O103" s="15" t="n">
        <v>0</v>
      </c>
      <c r="P103" s="15" t="n">
        <f aca="false">M103</f>
        <v>2892245.48</v>
      </c>
      <c r="Q103" s="51" t="n">
        <f aca="false">P103/J103</f>
        <v>2509.32281797675</v>
      </c>
      <c r="R103" s="51" t="n">
        <v>10477.1</v>
      </c>
      <c r="S103" s="6" t="n">
        <v>2023</v>
      </c>
      <c r="T103" s="2"/>
      <c r="U103" s="2"/>
      <c r="V103" s="2"/>
      <c r="W103" s="2"/>
    </row>
    <row r="104" customFormat="false" ht="13.35" hidden="false" customHeight="true" outlineLevel="0" collapsed="false">
      <c r="A104" s="6" t="n">
        <f aca="false">A103+1</f>
        <v>46</v>
      </c>
      <c r="B104" s="45" t="s">
        <v>163</v>
      </c>
      <c r="C104" s="63" t="s">
        <v>164</v>
      </c>
      <c r="D104" s="17"/>
      <c r="E104" s="6" t="s">
        <v>58</v>
      </c>
      <c r="F104" s="45" t="s">
        <v>79</v>
      </c>
      <c r="G104" s="6" t="n">
        <v>3</v>
      </c>
      <c r="H104" s="46" t="n">
        <v>2</v>
      </c>
      <c r="I104" s="15" t="n">
        <v>1333.8</v>
      </c>
      <c r="J104" s="15" t="n">
        <v>461.2</v>
      </c>
      <c r="K104" s="6" t="n">
        <v>80.9</v>
      </c>
      <c r="L104" s="46" t="n">
        <v>25</v>
      </c>
      <c r="M104" s="15" t="n">
        <f aca="false">'Раздел 2'!C104</f>
        <v>566179.12</v>
      </c>
      <c r="N104" s="15" t="n">
        <v>0</v>
      </c>
      <c r="O104" s="15" t="n">
        <v>0</v>
      </c>
      <c r="P104" s="15" t="n">
        <f aca="false">M104</f>
        <v>566179.12</v>
      </c>
      <c r="Q104" s="51" t="n">
        <f aca="false">P104/J104</f>
        <v>1227.62168256722</v>
      </c>
      <c r="R104" s="51" t="n">
        <v>10477.1</v>
      </c>
      <c r="S104" s="6" t="n">
        <v>2023</v>
      </c>
      <c r="T104" s="2"/>
      <c r="U104" s="2"/>
      <c r="V104" s="2"/>
      <c r="W104" s="2"/>
    </row>
    <row r="105" customFormat="false" ht="13.35" hidden="false" customHeight="true" outlineLevel="0" collapsed="false">
      <c r="A105" s="6" t="n">
        <f aca="false">A104+1</f>
        <v>47</v>
      </c>
      <c r="B105" s="45" t="s">
        <v>165</v>
      </c>
      <c r="C105" s="63" t="n">
        <v>1958</v>
      </c>
      <c r="D105" s="17"/>
      <c r="E105" s="6" t="s">
        <v>58</v>
      </c>
      <c r="F105" s="45" t="s">
        <v>59</v>
      </c>
      <c r="G105" s="6" t="n">
        <v>5</v>
      </c>
      <c r="H105" s="46" t="n">
        <v>2</v>
      </c>
      <c r="I105" s="15" t="n">
        <v>5081</v>
      </c>
      <c r="J105" s="15" t="n">
        <v>3371</v>
      </c>
      <c r="K105" s="6" t="n">
        <v>2793.5</v>
      </c>
      <c r="L105" s="46" t="n">
        <v>60</v>
      </c>
      <c r="M105" s="15" t="n">
        <f aca="false">'Раздел 2'!C105</f>
        <v>111436</v>
      </c>
      <c r="N105" s="15" t="n">
        <v>0</v>
      </c>
      <c r="O105" s="15" t="n">
        <v>0</v>
      </c>
      <c r="P105" s="15" t="n">
        <f aca="false">M105</f>
        <v>111436</v>
      </c>
      <c r="Q105" s="51" t="n">
        <f aca="false">P105/J105</f>
        <v>33.0572530406408</v>
      </c>
      <c r="R105" s="51" t="n">
        <v>10477.1</v>
      </c>
      <c r="S105" s="6" t="n">
        <v>2023</v>
      </c>
      <c r="T105" s="2"/>
      <c r="U105" s="2"/>
      <c r="V105" s="2"/>
      <c r="W105" s="2"/>
    </row>
    <row r="106" customFormat="false" ht="13.35" hidden="false" customHeight="true" outlineLevel="0" collapsed="false">
      <c r="A106" s="6" t="n">
        <f aca="false">A105+1</f>
        <v>48</v>
      </c>
      <c r="B106" s="45" t="s">
        <v>166</v>
      </c>
      <c r="C106" s="6" t="s">
        <v>125</v>
      </c>
      <c r="D106" s="17"/>
      <c r="E106" s="6" t="s">
        <v>58</v>
      </c>
      <c r="F106" s="45" t="s">
        <v>79</v>
      </c>
      <c r="G106" s="6" t="n">
        <v>3</v>
      </c>
      <c r="H106" s="46" t="n">
        <v>2</v>
      </c>
      <c r="I106" s="15" t="n">
        <v>2185</v>
      </c>
      <c r="J106" s="15" t="n">
        <v>1745</v>
      </c>
      <c r="K106" s="6" t="n">
        <v>45.2</v>
      </c>
      <c r="L106" s="46" t="n">
        <v>30</v>
      </c>
      <c r="M106" s="15" t="n">
        <f aca="false">'Раздел 2'!C106</f>
        <v>154217.63</v>
      </c>
      <c r="N106" s="15" t="n">
        <v>0</v>
      </c>
      <c r="O106" s="15" t="n">
        <v>0</v>
      </c>
      <c r="P106" s="15" t="n">
        <f aca="false">M106</f>
        <v>154217.63</v>
      </c>
      <c r="Q106" s="51" t="n">
        <f aca="false">P106/J106</f>
        <v>88.3768653295129</v>
      </c>
      <c r="R106" s="51" t="n">
        <v>10477.1</v>
      </c>
      <c r="S106" s="6" t="n">
        <v>2023</v>
      </c>
      <c r="T106" s="2"/>
      <c r="U106" s="2"/>
      <c r="V106" s="2"/>
      <c r="W106" s="2"/>
    </row>
    <row r="107" customFormat="false" ht="13.35" hidden="false" customHeight="true" outlineLevel="0" collapsed="false">
      <c r="A107" s="6" t="n">
        <f aca="false">A106+1</f>
        <v>49</v>
      </c>
      <c r="B107" s="45" t="s">
        <v>167</v>
      </c>
      <c r="C107" s="63" t="n">
        <v>1963</v>
      </c>
      <c r="D107" s="17"/>
      <c r="E107" s="6" t="s">
        <v>58</v>
      </c>
      <c r="F107" s="45" t="s">
        <v>59</v>
      </c>
      <c r="G107" s="6" t="n">
        <v>4</v>
      </c>
      <c r="H107" s="46" t="n">
        <v>2</v>
      </c>
      <c r="I107" s="15" t="n">
        <v>1374</v>
      </c>
      <c r="J107" s="15" t="n">
        <v>1278</v>
      </c>
      <c r="K107" s="6" t="n">
        <v>1106.6</v>
      </c>
      <c r="L107" s="46" t="n">
        <v>31</v>
      </c>
      <c r="M107" s="15" t="n">
        <f aca="false">'Раздел 2'!C107</f>
        <v>154217.63</v>
      </c>
      <c r="N107" s="15" t="n">
        <v>0</v>
      </c>
      <c r="O107" s="15" t="n">
        <v>0</v>
      </c>
      <c r="P107" s="15" t="n">
        <f aca="false">M107</f>
        <v>154217.63</v>
      </c>
      <c r="Q107" s="51" t="n">
        <f aca="false">P107/J107</f>
        <v>120.67107198748</v>
      </c>
      <c r="R107" s="51" t="n">
        <v>10477.1</v>
      </c>
      <c r="S107" s="6" t="n">
        <v>2023</v>
      </c>
      <c r="T107" s="2"/>
      <c r="U107" s="2"/>
      <c r="V107" s="2"/>
      <c r="W107" s="2"/>
    </row>
    <row r="108" customFormat="false" ht="13.35" hidden="false" customHeight="true" outlineLevel="0" collapsed="false">
      <c r="A108" s="6" t="n">
        <f aca="false">A107+1</f>
        <v>50</v>
      </c>
      <c r="B108" s="45" t="s">
        <v>168</v>
      </c>
      <c r="C108" s="63" t="s">
        <v>88</v>
      </c>
      <c r="D108" s="17"/>
      <c r="E108" s="6" t="s">
        <v>58</v>
      </c>
      <c r="F108" s="45" t="s">
        <v>59</v>
      </c>
      <c r="G108" s="6" t="n">
        <v>4</v>
      </c>
      <c r="H108" s="46" t="n">
        <v>2</v>
      </c>
      <c r="I108" s="15" t="n">
        <v>2215.1</v>
      </c>
      <c r="J108" s="15" t="n">
        <v>1154.84</v>
      </c>
      <c r="K108" s="6" t="n">
        <v>1039.67</v>
      </c>
      <c r="L108" s="46" t="n">
        <v>19</v>
      </c>
      <c r="M108" s="15" t="n">
        <f aca="false">'Раздел 2'!C108</f>
        <v>1266738.73</v>
      </c>
      <c r="N108" s="15" t="n">
        <v>0</v>
      </c>
      <c r="O108" s="15" t="n">
        <v>0</v>
      </c>
      <c r="P108" s="15" t="n">
        <f aca="false">M108</f>
        <v>1266738.73</v>
      </c>
      <c r="Q108" s="51" t="n">
        <f aca="false">P108/J108</f>
        <v>1096.89544006096</v>
      </c>
      <c r="R108" s="51" t="n">
        <v>10477.1</v>
      </c>
      <c r="S108" s="6" t="n">
        <v>2023</v>
      </c>
      <c r="T108" s="2"/>
      <c r="U108" s="2"/>
      <c r="V108" s="2"/>
      <c r="W108" s="2"/>
    </row>
    <row r="109" customFormat="false" ht="13.35" hidden="false" customHeight="true" outlineLevel="0" collapsed="false">
      <c r="A109" s="6" t="n">
        <f aca="false">A108+1</f>
        <v>51</v>
      </c>
      <c r="B109" s="45" t="s">
        <v>102</v>
      </c>
      <c r="C109" s="63" t="n">
        <v>1956</v>
      </c>
      <c r="D109" s="17"/>
      <c r="E109" s="6" t="s">
        <v>58</v>
      </c>
      <c r="F109" s="45" t="s">
        <v>59</v>
      </c>
      <c r="G109" s="6" t="n">
        <v>3</v>
      </c>
      <c r="H109" s="46" t="n">
        <v>3</v>
      </c>
      <c r="I109" s="15" t="n">
        <v>1654.38</v>
      </c>
      <c r="J109" s="15" t="n">
        <v>1073.2</v>
      </c>
      <c r="K109" s="6" t="n">
        <v>836.3</v>
      </c>
      <c r="L109" s="46" t="n">
        <v>22</v>
      </c>
      <c r="M109" s="15" t="n">
        <f aca="false">'Раздел 2'!C109</f>
        <v>1240897.03</v>
      </c>
      <c r="N109" s="15" t="n">
        <v>0</v>
      </c>
      <c r="O109" s="15" t="n">
        <v>0</v>
      </c>
      <c r="P109" s="15" t="n">
        <f aca="false">M109</f>
        <v>1240897.03</v>
      </c>
      <c r="Q109" s="51" t="n">
        <f aca="false">P109/J109</f>
        <v>1156.25887998509</v>
      </c>
      <c r="R109" s="51" t="n">
        <v>10479.1</v>
      </c>
      <c r="S109" s="6" t="n">
        <v>2023</v>
      </c>
      <c r="T109" s="2"/>
      <c r="U109" s="2"/>
      <c r="V109" s="2"/>
      <c r="W109" s="2"/>
    </row>
    <row r="110" customFormat="false" ht="13.35" hidden="false" customHeight="true" outlineLevel="0" collapsed="false">
      <c r="A110" s="6" t="n">
        <f aca="false">A109+1</f>
        <v>52</v>
      </c>
      <c r="B110" s="45" t="s">
        <v>169</v>
      </c>
      <c r="C110" s="63" t="n">
        <v>1968</v>
      </c>
      <c r="D110" s="17"/>
      <c r="E110" s="6" t="s">
        <v>58</v>
      </c>
      <c r="F110" s="45" t="s">
        <v>59</v>
      </c>
      <c r="G110" s="6" t="n">
        <v>5</v>
      </c>
      <c r="H110" s="46" t="n">
        <v>4</v>
      </c>
      <c r="I110" s="15" t="n">
        <v>3547</v>
      </c>
      <c r="J110" s="15" t="n">
        <v>3335</v>
      </c>
      <c r="K110" s="6" t="n">
        <v>0</v>
      </c>
      <c r="L110" s="46" t="n">
        <v>71</v>
      </c>
      <c r="M110" s="15" t="n">
        <f aca="false">'Раздел 2'!C110</f>
        <v>169445.6</v>
      </c>
      <c r="N110" s="15" t="n">
        <v>0</v>
      </c>
      <c r="O110" s="15" t="n">
        <v>0</v>
      </c>
      <c r="P110" s="15" t="n">
        <f aca="false">M110</f>
        <v>169445.6</v>
      </c>
      <c r="Q110" s="51" t="n">
        <f aca="false">P110/J110</f>
        <v>50.808275862069</v>
      </c>
      <c r="R110" s="51" t="n">
        <v>10477.1</v>
      </c>
      <c r="S110" s="6" t="n">
        <v>2023</v>
      </c>
      <c r="T110" s="2"/>
      <c r="U110" s="2"/>
      <c r="V110" s="2"/>
      <c r="W110" s="2"/>
    </row>
    <row r="111" customFormat="false" ht="13.35" hidden="false" customHeight="true" outlineLevel="0" collapsed="false">
      <c r="A111" s="6" t="n">
        <f aca="false">A110+1</f>
        <v>53</v>
      </c>
      <c r="B111" s="45" t="s">
        <v>170</v>
      </c>
      <c r="C111" s="63" t="n">
        <v>1961</v>
      </c>
      <c r="D111" s="17"/>
      <c r="E111" s="6" t="s">
        <v>58</v>
      </c>
      <c r="F111" s="45" t="s">
        <v>59</v>
      </c>
      <c r="G111" s="6" t="n">
        <v>5</v>
      </c>
      <c r="H111" s="46" t="n">
        <v>2</v>
      </c>
      <c r="I111" s="15" t="n">
        <v>1735.9</v>
      </c>
      <c r="J111" s="15" t="n">
        <v>1735.9</v>
      </c>
      <c r="K111" s="6" t="n">
        <v>962.4</v>
      </c>
      <c r="L111" s="46" t="n">
        <v>26</v>
      </c>
      <c r="M111" s="15" t="n">
        <f aca="false">'Раздел 2'!C111</f>
        <v>169445.6</v>
      </c>
      <c r="N111" s="15" t="n">
        <v>0</v>
      </c>
      <c r="O111" s="15" t="n">
        <v>0</v>
      </c>
      <c r="P111" s="15" t="n">
        <f aca="false">M111</f>
        <v>169445.6</v>
      </c>
      <c r="Q111" s="51" t="n">
        <f aca="false">P111/J111</f>
        <v>97.6125352842906</v>
      </c>
      <c r="R111" s="51" t="n">
        <v>10477.1</v>
      </c>
      <c r="S111" s="6" t="n">
        <v>2023</v>
      </c>
      <c r="T111" s="2"/>
      <c r="U111" s="2"/>
      <c r="V111" s="2"/>
      <c r="W111" s="2"/>
    </row>
    <row r="112" customFormat="false" ht="13.35" hidden="false" customHeight="true" outlineLevel="0" collapsed="false">
      <c r="A112" s="6" t="n">
        <f aca="false">A111+1</f>
        <v>54</v>
      </c>
      <c r="B112" s="45" t="s">
        <v>171</v>
      </c>
      <c r="C112" s="63" t="n">
        <v>1955</v>
      </c>
      <c r="D112" s="17"/>
      <c r="E112" s="6" t="s">
        <v>58</v>
      </c>
      <c r="F112" s="45" t="s">
        <v>59</v>
      </c>
      <c r="G112" s="6" t="n">
        <v>4</v>
      </c>
      <c r="H112" s="46" t="n">
        <v>3</v>
      </c>
      <c r="I112" s="15" t="n">
        <v>3605.1</v>
      </c>
      <c r="J112" s="15" t="n">
        <v>2358.9</v>
      </c>
      <c r="K112" s="6" t="n">
        <v>0</v>
      </c>
      <c r="L112" s="46" t="n">
        <v>28</v>
      </c>
      <c r="M112" s="15" t="n">
        <f aca="false">'Раздел 2'!C112</f>
        <v>169445.6</v>
      </c>
      <c r="N112" s="15" t="n">
        <v>0</v>
      </c>
      <c r="O112" s="15" t="n">
        <v>0</v>
      </c>
      <c r="P112" s="15" t="n">
        <f aca="false">M112</f>
        <v>169445.6</v>
      </c>
      <c r="Q112" s="51" t="n">
        <f aca="false">P112/J112</f>
        <v>71.8324642842003</v>
      </c>
      <c r="R112" s="51" t="n">
        <v>10477.1</v>
      </c>
      <c r="S112" s="6" t="n">
        <v>2023</v>
      </c>
      <c r="T112" s="2"/>
      <c r="U112" s="2"/>
      <c r="V112" s="2"/>
      <c r="W112" s="2"/>
    </row>
    <row r="113" customFormat="false" ht="13.35" hidden="false" customHeight="true" outlineLevel="0" collapsed="false">
      <c r="A113" s="6" t="n">
        <f aca="false">A112+1</f>
        <v>55</v>
      </c>
      <c r="B113" s="45" t="s">
        <v>172</v>
      </c>
      <c r="C113" s="6" t="n">
        <v>1960</v>
      </c>
      <c r="D113" s="17"/>
      <c r="E113" s="6" t="s">
        <v>58</v>
      </c>
      <c r="F113" s="68" t="s">
        <v>59</v>
      </c>
      <c r="G113" s="6" t="n">
        <v>3</v>
      </c>
      <c r="H113" s="46" t="n">
        <v>2</v>
      </c>
      <c r="I113" s="15" t="n">
        <v>1485.36</v>
      </c>
      <c r="J113" s="15" t="n">
        <v>964.5</v>
      </c>
      <c r="K113" s="15" t="n">
        <v>887</v>
      </c>
      <c r="L113" s="46" t="n">
        <v>23</v>
      </c>
      <c r="M113" s="15" t="n">
        <f aca="false">'Раздел 2'!C113</f>
        <v>939151.765</v>
      </c>
      <c r="N113" s="15" t="n">
        <v>0</v>
      </c>
      <c r="O113" s="15" t="n">
        <v>0</v>
      </c>
      <c r="P113" s="15" t="n">
        <f aca="false">M113</f>
        <v>939151.765</v>
      </c>
      <c r="Q113" s="69" t="n">
        <f aca="false">P113/J113</f>
        <v>973.718781752203</v>
      </c>
      <c r="R113" s="51" t="n">
        <v>10477.1</v>
      </c>
      <c r="S113" s="6" t="n">
        <v>2023</v>
      </c>
      <c r="T113" s="2"/>
      <c r="U113" s="2"/>
      <c r="V113" s="2"/>
      <c r="W113" s="2"/>
    </row>
    <row r="114" customFormat="false" ht="13.35" hidden="false" customHeight="true" outlineLevel="0" collapsed="false">
      <c r="A114" s="6" t="n">
        <f aca="false">A113+1</f>
        <v>56</v>
      </c>
      <c r="B114" s="45" t="s">
        <v>173</v>
      </c>
      <c r="C114" s="63" t="s">
        <v>174</v>
      </c>
      <c r="D114" s="17"/>
      <c r="E114" s="6" t="s">
        <v>58</v>
      </c>
      <c r="F114" s="45" t="s">
        <v>59</v>
      </c>
      <c r="G114" s="6" t="n">
        <v>4</v>
      </c>
      <c r="H114" s="46" t="n">
        <v>4</v>
      </c>
      <c r="I114" s="15" t="n">
        <v>2569.4</v>
      </c>
      <c r="J114" s="15" t="n">
        <v>1394.35</v>
      </c>
      <c r="K114" s="15" t="n">
        <v>2388.3</v>
      </c>
      <c r="L114" s="46" t="n">
        <v>36</v>
      </c>
      <c r="M114" s="15" t="n">
        <f aca="false">'Раздел 2'!C114</f>
        <v>643437.06</v>
      </c>
      <c r="N114" s="15" t="n">
        <v>0</v>
      </c>
      <c r="O114" s="15" t="n">
        <v>0</v>
      </c>
      <c r="P114" s="15" t="n">
        <f aca="false">M114</f>
        <v>643437.06</v>
      </c>
      <c r="Q114" s="51" t="n">
        <f aca="false">P114/J114</f>
        <v>461.460221608635</v>
      </c>
      <c r="R114" s="51" t="n">
        <v>10477.1</v>
      </c>
      <c r="S114" s="6" t="n">
        <v>2023</v>
      </c>
      <c r="T114" s="2"/>
      <c r="U114" s="2"/>
      <c r="V114" s="2"/>
      <c r="W114" s="2"/>
    </row>
    <row r="115" customFormat="false" ht="13.35" hidden="false" customHeight="true" outlineLevel="0" collapsed="false">
      <c r="A115" s="27" t="s">
        <v>175</v>
      </c>
      <c r="B115" s="27"/>
      <c r="C115" s="29" t="n">
        <v>56</v>
      </c>
      <c r="D115" s="29"/>
      <c r="E115" s="29"/>
      <c r="F115" s="27"/>
      <c r="G115" s="29"/>
      <c r="H115" s="30"/>
      <c r="I115" s="32" t="n">
        <f aca="false">SUM(I59:I114)</f>
        <v>124708.77</v>
      </c>
      <c r="J115" s="32" t="n">
        <f aca="false">SUM(J59:J114)</f>
        <v>102786.36</v>
      </c>
      <c r="K115" s="32" t="n">
        <f aca="false">SUM(K59:K114)</f>
        <v>51295.74</v>
      </c>
      <c r="L115" s="32" t="n">
        <f aca="false">SUM(L59:L114)</f>
        <v>1929</v>
      </c>
      <c r="M115" s="32" t="n">
        <f aca="false">SUM(M59:M114)</f>
        <v>896617476.997358</v>
      </c>
      <c r="N115" s="32" t="n">
        <f aca="false">SUM(N59:N114)</f>
        <v>0</v>
      </c>
      <c r="O115" s="32" t="n">
        <f aca="false">SUM(O59:O114)</f>
        <v>0</v>
      </c>
      <c r="P115" s="32" t="n">
        <f aca="false">SUM(P59:P114)</f>
        <v>896617476.997358</v>
      </c>
      <c r="Q115" s="60"/>
      <c r="R115" s="61"/>
      <c r="S115" s="29"/>
      <c r="T115" s="53"/>
      <c r="U115" s="53"/>
      <c r="V115" s="53"/>
      <c r="W115" s="53"/>
    </row>
    <row r="116" customFormat="false" ht="13.35" hidden="false" customHeight="true" outlineLevel="0" collapsed="false">
      <c r="A116" s="6" t="n">
        <v>1</v>
      </c>
      <c r="B116" s="59" t="s">
        <v>176</v>
      </c>
      <c r="C116" s="6" t="n">
        <v>1969</v>
      </c>
      <c r="D116" s="17"/>
      <c r="E116" s="17" t="s">
        <v>49</v>
      </c>
      <c r="F116" s="45" t="s">
        <v>62</v>
      </c>
      <c r="G116" s="6" t="n">
        <v>5</v>
      </c>
      <c r="H116" s="46" t="n">
        <v>8</v>
      </c>
      <c r="I116" s="15" t="n">
        <v>8998</v>
      </c>
      <c r="J116" s="15" t="n">
        <v>7242</v>
      </c>
      <c r="K116" s="15" t="n">
        <v>0</v>
      </c>
      <c r="L116" s="46" t="n">
        <v>121</v>
      </c>
      <c r="M116" s="15" t="n">
        <f aca="false">'Раздел 2'!C116</f>
        <v>162015854.354736</v>
      </c>
      <c r="N116" s="15" t="n">
        <v>0</v>
      </c>
      <c r="O116" s="15" t="n">
        <v>0</v>
      </c>
      <c r="P116" s="15" t="n">
        <f aca="false">M116</f>
        <v>162015854.354736</v>
      </c>
      <c r="Q116" s="51" t="n">
        <v>21963.12</v>
      </c>
      <c r="R116" s="52" t="n">
        <v>21963.12</v>
      </c>
      <c r="S116" s="6" t="n">
        <v>2024</v>
      </c>
      <c r="T116" s="53"/>
      <c r="U116" s="53"/>
      <c r="V116" s="53"/>
      <c r="W116" s="53"/>
    </row>
    <row r="117" customFormat="false" ht="13.35" hidden="false" customHeight="true" outlineLevel="0" collapsed="false">
      <c r="A117" s="6" t="n">
        <f aca="false">A116+1</f>
        <v>2</v>
      </c>
      <c r="B117" s="59" t="s">
        <v>177</v>
      </c>
      <c r="C117" s="6" t="n">
        <v>1970</v>
      </c>
      <c r="D117" s="17"/>
      <c r="E117" s="17" t="s">
        <v>49</v>
      </c>
      <c r="F117" s="45" t="s">
        <v>64</v>
      </c>
      <c r="G117" s="6" t="n">
        <v>5</v>
      </c>
      <c r="H117" s="46" t="n">
        <v>6</v>
      </c>
      <c r="I117" s="15" t="n">
        <v>5859</v>
      </c>
      <c r="J117" s="15" t="n">
        <v>4769</v>
      </c>
      <c r="K117" s="15" t="n">
        <v>0</v>
      </c>
      <c r="L117" s="46" t="n">
        <v>100</v>
      </c>
      <c r="M117" s="15" t="n">
        <f aca="false">'Раздел 2'!C117</f>
        <v>106690639.245752</v>
      </c>
      <c r="N117" s="15" t="n">
        <v>0</v>
      </c>
      <c r="O117" s="15" t="n">
        <v>0</v>
      </c>
      <c r="P117" s="15" t="n">
        <f aca="false">M117</f>
        <v>106690639.245752</v>
      </c>
      <c r="Q117" s="51" t="n">
        <v>21963.12</v>
      </c>
      <c r="R117" s="52" t="n">
        <v>21963.12</v>
      </c>
      <c r="S117" s="6" t="n">
        <v>2024</v>
      </c>
      <c r="T117" s="53"/>
      <c r="U117" s="53"/>
      <c r="V117" s="53"/>
      <c r="W117" s="53"/>
    </row>
    <row r="118" customFormat="false" ht="13.35" hidden="false" customHeight="true" outlineLevel="0" collapsed="false">
      <c r="A118" s="6" t="n">
        <f aca="false">A117+1</f>
        <v>3</v>
      </c>
      <c r="B118" s="59" t="s">
        <v>178</v>
      </c>
      <c r="C118" s="6" t="n">
        <v>1974</v>
      </c>
      <c r="D118" s="17"/>
      <c r="E118" s="17" t="s">
        <v>49</v>
      </c>
      <c r="F118" s="45" t="s">
        <v>59</v>
      </c>
      <c r="G118" s="6" t="n">
        <v>5</v>
      </c>
      <c r="H118" s="46" t="n">
        <v>4</v>
      </c>
      <c r="I118" s="15" t="n">
        <v>4382</v>
      </c>
      <c r="J118" s="15" t="n">
        <v>3284</v>
      </c>
      <c r="K118" s="15" t="n">
        <v>0</v>
      </c>
      <c r="L118" s="46" t="n">
        <v>65</v>
      </c>
      <c r="M118" s="15" t="n">
        <f aca="false">'Раздел 2'!C118</f>
        <v>113894803.934064</v>
      </c>
      <c r="N118" s="15" t="n">
        <v>0</v>
      </c>
      <c r="O118" s="15" t="n">
        <v>0</v>
      </c>
      <c r="P118" s="15" t="n">
        <f aca="false">M118</f>
        <v>113894803.934064</v>
      </c>
      <c r="Q118" s="51" t="n">
        <v>33174.73</v>
      </c>
      <c r="R118" s="52" t="n">
        <v>33174.73</v>
      </c>
      <c r="S118" s="6" t="n">
        <v>2024</v>
      </c>
      <c r="T118" s="53"/>
      <c r="U118" s="53"/>
      <c r="V118" s="53"/>
      <c r="W118" s="53"/>
    </row>
    <row r="119" customFormat="false" ht="13.35" hidden="false" customHeight="true" outlineLevel="0" collapsed="false">
      <c r="A119" s="6" t="n">
        <f aca="false">A118+1</f>
        <v>4</v>
      </c>
      <c r="B119" s="45" t="s">
        <v>179</v>
      </c>
      <c r="C119" s="6" t="n">
        <v>1972</v>
      </c>
      <c r="D119" s="17"/>
      <c r="E119" s="6" t="s">
        <v>58</v>
      </c>
      <c r="F119" s="45" t="s">
        <v>62</v>
      </c>
      <c r="G119" s="6" t="n">
        <v>5</v>
      </c>
      <c r="H119" s="46" t="n">
        <v>6</v>
      </c>
      <c r="I119" s="15" t="n">
        <v>4625.9</v>
      </c>
      <c r="J119" s="15" t="n">
        <v>2974.3</v>
      </c>
      <c r="K119" s="15" t="n">
        <v>0</v>
      </c>
      <c r="L119" s="46" t="n">
        <v>96</v>
      </c>
      <c r="M119" s="15" t="n">
        <f aca="false">'Раздел 2'!C119</f>
        <v>1206498.16</v>
      </c>
      <c r="N119" s="15" t="n">
        <v>0</v>
      </c>
      <c r="O119" s="15" t="n">
        <v>0</v>
      </c>
      <c r="P119" s="15" t="n">
        <f aca="false">M119</f>
        <v>1206498.16</v>
      </c>
      <c r="Q119" s="51" t="n">
        <f aca="false">P119/J119</f>
        <v>405.641044951753</v>
      </c>
      <c r="R119" s="52" t="n">
        <v>2196.312</v>
      </c>
      <c r="S119" s="6" t="n">
        <v>2024</v>
      </c>
      <c r="T119" s="53"/>
      <c r="U119" s="53"/>
      <c r="V119" s="53"/>
      <c r="W119" s="53"/>
    </row>
    <row r="120" customFormat="false" ht="13.35" hidden="false" customHeight="true" outlineLevel="0" collapsed="false">
      <c r="A120" s="6" t="n">
        <f aca="false">A119+1</f>
        <v>5</v>
      </c>
      <c r="B120" s="59" t="s">
        <v>180</v>
      </c>
      <c r="C120" s="6" t="n">
        <v>1967</v>
      </c>
      <c r="D120" s="17"/>
      <c r="E120" s="17" t="s">
        <v>49</v>
      </c>
      <c r="F120" s="45" t="s">
        <v>62</v>
      </c>
      <c r="G120" s="6" t="n">
        <v>5</v>
      </c>
      <c r="H120" s="46" t="n">
        <v>4</v>
      </c>
      <c r="I120" s="15" t="n">
        <v>3722</v>
      </c>
      <c r="J120" s="15" t="n">
        <v>3511.31</v>
      </c>
      <c r="K120" s="15" t="n">
        <v>0</v>
      </c>
      <c r="L120" s="46" t="n">
        <v>73</v>
      </c>
      <c r="M120" s="15" t="n">
        <f aca="false">'Раздел 2'!C120</f>
        <v>115363727.387858</v>
      </c>
      <c r="N120" s="15" t="n">
        <v>0</v>
      </c>
      <c r="O120" s="15" t="n">
        <v>0</v>
      </c>
      <c r="P120" s="15" t="n">
        <f aca="false">M120</f>
        <v>115363727.387858</v>
      </c>
      <c r="Q120" s="51" t="n">
        <f aca="false">P120/J120</f>
        <v>32854.896716</v>
      </c>
      <c r="R120" s="52" t="n">
        <v>33174.73</v>
      </c>
      <c r="S120" s="6" t="n">
        <v>2024</v>
      </c>
      <c r="T120" s="53"/>
      <c r="U120" s="53"/>
      <c r="V120" s="53"/>
      <c r="W120" s="53"/>
    </row>
    <row r="121" customFormat="false" ht="13.35" hidden="false" customHeight="true" outlineLevel="0" collapsed="false">
      <c r="A121" s="6" t="n">
        <f aca="false">A120+1</f>
        <v>6</v>
      </c>
      <c r="B121" s="70" t="s">
        <v>181</v>
      </c>
      <c r="C121" s="6" t="n">
        <v>1960</v>
      </c>
      <c r="D121" s="6"/>
      <c r="E121" s="17" t="s">
        <v>49</v>
      </c>
      <c r="F121" s="45" t="s">
        <v>59</v>
      </c>
      <c r="G121" s="6" t="n">
        <v>4</v>
      </c>
      <c r="H121" s="46" t="n">
        <v>4</v>
      </c>
      <c r="I121" s="15" t="n">
        <v>2888</v>
      </c>
      <c r="J121" s="15" t="n">
        <v>2539</v>
      </c>
      <c r="K121" s="15" t="n">
        <v>0</v>
      </c>
      <c r="L121" s="46" t="n">
        <v>50</v>
      </c>
      <c r="M121" s="15" t="n">
        <f aca="false">'Раздел 2'!C121</f>
        <v>55833493.4252458</v>
      </c>
      <c r="N121" s="15" t="n">
        <v>0</v>
      </c>
      <c r="O121" s="15" t="n">
        <v>0</v>
      </c>
      <c r="P121" s="15" t="n">
        <f aca="false">M121</f>
        <v>55833493.4252458</v>
      </c>
      <c r="Q121" s="51" t="n">
        <f aca="false">P121/J121</f>
        <v>21990.3479422</v>
      </c>
      <c r="R121" s="52" t="n">
        <v>35863.82</v>
      </c>
      <c r="S121" s="6" t="n">
        <v>2024</v>
      </c>
      <c r="T121" s="53"/>
      <c r="U121" s="53"/>
      <c r="V121" s="53"/>
      <c r="W121" s="53"/>
    </row>
    <row r="122" customFormat="false" ht="13.35" hidden="false" customHeight="true" outlineLevel="0" collapsed="false">
      <c r="A122" s="6" t="n">
        <f aca="false">A121+1</f>
        <v>7</v>
      </c>
      <c r="B122" s="70" t="s">
        <v>182</v>
      </c>
      <c r="C122" s="6" t="n">
        <v>1966</v>
      </c>
      <c r="D122" s="6"/>
      <c r="E122" s="17" t="s">
        <v>49</v>
      </c>
      <c r="F122" s="45" t="s">
        <v>59</v>
      </c>
      <c r="G122" s="6" t="n">
        <v>5</v>
      </c>
      <c r="H122" s="46" t="n">
        <v>6</v>
      </c>
      <c r="I122" s="15" t="n">
        <v>4800.5</v>
      </c>
      <c r="J122" s="15" t="n">
        <v>3083.79</v>
      </c>
      <c r="K122" s="15" t="n">
        <v>0</v>
      </c>
      <c r="L122" s="46" t="n">
        <v>121</v>
      </c>
      <c r="M122" s="15" t="n">
        <f aca="false">'Раздел 2'!C122</f>
        <v>67813615.0806769</v>
      </c>
      <c r="N122" s="15" t="n">
        <v>0</v>
      </c>
      <c r="O122" s="15" t="n">
        <v>0</v>
      </c>
      <c r="P122" s="15" t="n">
        <f aca="false">M122</f>
        <v>67813615.0806769</v>
      </c>
      <c r="Q122" s="51" t="n">
        <f aca="false">P122/J122</f>
        <v>21990.3479422</v>
      </c>
      <c r="R122" s="52" t="n">
        <v>35863.82</v>
      </c>
      <c r="S122" s="6" t="n">
        <v>2024</v>
      </c>
      <c r="T122" s="53"/>
      <c r="U122" s="53"/>
      <c r="V122" s="53"/>
      <c r="W122" s="53"/>
    </row>
    <row r="123" customFormat="false" ht="12.75" hidden="false" customHeight="true" outlineLevel="0" collapsed="false">
      <c r="A123" s="6" t="n">
        <f aca="false">A122+1</f>
        <v>8</v>
      </c>
      <c r="B123" s="62" t="s">
        <v>110</v>
      </c>
      <c r="C123" s="6" t="n">
        <v>1954</v>
      </c>
      <c r="D123" s="6"/>
      <c r="E123" s="6" t="s">
        <v>58</v>
      </c>
      <c r="F123" s="45" t="s">
        <v>59</v>
      </c>
      <c r="G123" s="6" t="n">
        <v>3</v>
      </c>
      <c r="H123" s="46" t="n">
        <v>2</v>
      </c>
      <c r="I123" s="15" t="n">
        <v>1307.7</v>
      </c>
      <c r="J123" s="15" t="n">
        <v>1124.9</v>
      </c>
      <c r="K123" s="15" t="n">
        <v>0</v>
      </c>
      <c r="L123" s="46" t="n">
        <v>16</v>
      </c>
      <c r="M123" s="15" t="n">
        <f aca="false">'Раздел 2'!C123</f>
        <v>9437927.3357978</v>
      </c>
      <c r="N123" s="15" t="n">
        <v>0</v>
      </c>
      <c r="O123" s="15" t="n">
        <v>0</v>
      </c>
      <c r="P123" s="15" t="n">
        <f aca="false">M123</f>
        <v>9437927.3357978</v>
      </c>
      <c r="Q123" s="51" t="n">
        <f aca="false">P123/J123</f>
        <v>8390.014522</v>
      </c>
      <c r="R123" s="51" t="n">
        <v>8390.014522</v>
      </c>
      <c r="S123" s="6" t="n">
        <v>2024</v>
      </c>
      <c r="T123" s="53"/>
      <c r="U123" s="53"/>
      <c r="V123" s="53"/>
      <c r="W123" s="53"/>
    </row>
    <row r="124" customFormat="false" ht="12.75" hidden="false" customHeight="true" outlineLevel="0" collapsed="false">
      <c r="A124" s="6" t="n">
        <f aca="false">A123+1</f>
        <v>9</v>
      </c>
      <c r="B124" s="62" t="s">
        <v>77</v>
      </c>
      <c r="C124" s="6" t="s">
        <v>78</v>
      </c>
      <c r="D124" s="6"/>
      <c r="E124" s="6" t="s">
        <v>58</v>
      </c>
      <c r="F124" s="45" t="s">
        <v>79</v>
      </c>
      <c r="G124" s="6" t="n">
        <v>4</v>
      </c>
      <c r="H124" s="46" t="n">
        <v>3</v>
      </c>
      <c r="I124" s="15" t="n">
        <v>2710.6</v>
      </c>
      <c r="J124" s="15" t="n">
        <v>2193.9</v>
      </c>
      <c r="K124" s="15" t="n">
        <v>2193.9</v>
      </c>
      <c r="L124" s="46" t="n">
        <v>51</v>
      </c>
      <c r="M124" s="15" t="n">
        <f aca="false">'Раздел 2'!C124</f>
        <v>6104073.92904</v>
      </c>
      <c r="N124" s="15" t="n">
        <v>0</v>
      </c>
      <c r="O124" s="15" t="n">
        <v>0</v>
      </c>
      <c r="P124" s="15" t="n">
        <f aca="false">M124</f>
        <v>6104073.92904</v>
      </c>
      <c r="Q124" s="51" t="n">
        <f aca="false">P124/J124</f>
        <v>2782.2936</v>
      </c>
      <c r="R124" s="52" t="n">
        <v>2782.29</v>
      </c>
      <c r="S124" s="6" t="n">
        <v>2024</v>
      </c>
      <c r="T124" s="53"/>
      <c r="U124" s="53"/>
      <c r="V124" s="53"/>
      <c r="W124" s="53"/>
    </row>
    <row r="125" customFormat="false" ht="12.75" hidden="false" customHeight="true" outlineLevel="0" collapsed="false">
      <c r="A125" s="6" t="n">
        <f aca="false">A124+1</f>
        <v>10</v>
      </c>
      <c r="B125" s="71" t="s">
        <v>183</v>
      </c>
      <c r="C125" s="6" t="n">
        <v>1954</v>
      </c>
      <c r="D125" s="6"/>
      <c r="E125" s="6" t="s">
        <v>58</v>
      </c>
      <c r="F125" s="45" t="s">
        <v>59</v>
      </c>
      <c r="G125" s="6" t="n">
        <v>3</v>
      </c>
      <c r="H125" s="46" t="n">
        <v>2</v>
      </c>
      <c r="I125" s="15" t="n">
        <v>1977.25</v>
      </c>
      <c r="J125" s="15" t="n">
        <v>1297.9</v>
      </c>
      <c r="K125" s="15" t="n">
        <v>0</v>
      </c>
      <c r="L125" s="46" t="n">
        <v>19</v>
      </c>
      <c r="M125" s="15" t="n">
        <f aca="false">'Раздел 2'!C125</f>
        <v>20060550.9501088</v>
      </c>
      <c r="N125" s="15" t="n">
        <v>0</v>
      </c>
      <c r="O125" s="15" t="n">
        <v>0</v>
      </c>
      <c r="P125" s="15" t="n">
        <f aca="false">M125</f>
        <v>20060550.9501088</v>
      </c>
      <c r="Q125" s="51" t="n">
        <f aca="false">P125/J125</f>
        <v>15456.160682725</v>
      </c>
      <c r="R125" s="52" t="n">
        <v>26741.6007436</v>
      </c>
      <c r="S125" s="6" t="n">
        <v>2024</v>
      </c>
      <c r="T125" s="53"/>
      <c r="U125" s="53"/>
      <c r="V125" s="53"/>
      <c r="W125" s="53"/>
    </row>
    <row r="126" customFormat="false" ht="12.75" hidden="false" customHeight="true" outlineLevel="0" collapsed="false">
      <c r="A126" s="6" t="n">
        <f aca="false">A125+1</f>
        <v>11</v>
      </c>
      <c r="B126" s="62" t="s">
        <v>65</v>
      </c>
      <c r="C126" s="6" t="n">
        <v>1954</v>
      </c>
      <c r="D126" s="17"/>
      <c r="E126" s="6" t="s">
        <v>58</v>
      </c>
      <c r="F126" s="50" t="s">
        <v>59</v>
      </c>
      <c r="G126" s="6" t="n">
        <v>3</v>
      </c>
      <c r="H126" s="46" t="n">
        <v>2</v>
      </c>
      <c r="I126" s="15" t="n">
        <v>1463.3</v>
      </c>
      <c r="J126" s="15" t="n">
        <v>1364.1</v>
      </c>
      <c r="K126" s="15" t="n">
        <v>0</v>
      </c>
      <c r="L126" s="46" t="n">
        <v>18</v>
      </c>
      <c r="M126" s="15" t="n">
        <f aca="false">'Раздел 2'!C126</f>
        <v>21314402.0236728</v>
      </c>
      <c r="N126" s="15" t="n">
        <v>0</v>
      </c>
      <c r="O126" s="15" t="n">
        <v>0</v>
      </c>
      <c r="P126" s="15" t="n">
        <f aca="false">M126</f>
        <v>21314402.0236728</v>
      </c>
      <c r="Q126" s="51" t="n">
        <f aca="false">P126/J126</f>
        <v>15625.2488994009</v>
      </c>
      <c r="R126" s="52" t="n">
        <v>27306.271024</v>
      </c>
      <c r="S126" s="6" t="n">
        <v>2024</v>
      </c>
      <c r="T126" s="53"/>
      <c r="U126" s="53"/>
      <c r="V126" s="53"/>
      <c r="W126" s="53"/>
    </row>
    <row r="127" customFormat="false" ht="12.75" hidden="false" customHeight="true" outlineLevel="0" collapsed="false">
      <c r="A127" s="6" t="n">
        <f aca="false">A126+1</f>
        <v>12</v>
      </c>
      <c r="B127" s="62" t="s">
        <v>150</v>
      </c>
      <c r="C127" s="6" t="n">
        <v>1953</v>
      </c>
      <c r="D127" s="6"/>
      <c r="E127" s="6" t="s">
        <v>58</v>
      </c>
      <c r="F127" s="45" t="s">
        <v>59</v>
      </c>
      <c r="G127" s="6" t="n">
        <v>4</v>
      </c>
      <c r="H127" s="46" t="n">
        <v>4</v>
      </c>
      <c r="I127" s="15" t="n">
        <v>3678</v>
      </c>
      <c r="J127" s="15" t="n">
        <v>3249</v>
      </c>
      <c r="K127" s="15" t="n">
        <v>3249</v>
      </c>
      <c r="L127" s="46" t="n">
        <v>40</v>
      </c>
      <c r="M127" s="15" t="n">
        <f aca="false">'Раздел 2'!C127</f>
        <v>40523643.5898</v>
      </c>
      <c r="N127" s="15" t="n">
        <v>0</v>
      </c>
      <c r="O127" s="15" t="n">
        <v>0</v>
      </c>
      <c r="P127" s="15" t="n">
        <f aca="false">M127</f>
        <v>40523643.5898</v>
      </c>
      <c r="Q127" s="51" t="n">
        <f aca="false">P127/J127</f>
        <v>12472.6511510619</v>
      </c>
      <c r="R127" s="52" t="n">
        <v>20566.9298066</v>
      </c>
      <c r="S127" s="6" t="n">
        <v>2024</v>
      </c>
      <c r="T127" s="53"/>
      <c r="U127" s="53"/>
      <c r="V127" s="53"/>
      <c r="W127" s="53"/>
    </row>
    <row r="128" customFormat="false" ht="12.75" hidden="false" customHeight="true" outlineLevel="0" collapsed="false">
      <c r="A128" s="6" t="n">
        <f aca="false">A127+1</f>
        <v>13</v>
      </c>
      <c r="B128" s="72" t="s">
        <v>184</v>
      </c>
      <c r="C128" s="63" t="n">
        <v>1981</v>
      </c>
      <c r="D128" s="6"/>
      <c r="E128" s="6" t="s">
        <v>58</v>
      </c>
      <c r="F128" s="44" t="s">
        <v>59</v>
      </c>
      <c r="G128" s="46" t="n">
        <v>9</v>
      </c>
      <c r="H128" s="46" t="n">
        <v>1</v>
      </c>
      <c r="I128" s="73" t="n">
        <v>3480.7</v>
      </c>
      <c r="J128" s="73" t="n">
        <v>2709.3</v>
      </c>
      <c r="K128" s="73" t="n">
        <v>0</v>
      </c>
      <c r="L128" s="46" t="n">
        <v>55</v>
      </c>
      <c r="M128" s="15" t="n">
        <f aca="false">'Раздел 2'!C128</f>
        <v>29432820.37</v>
      </c>
      <c r="N128" s="15" t="n">
        <v>0</v>
      </c>
      <c r="O128" s="15" t="n">
        <v>0</v>
      </c>
      <c r="P128" s="15" t="n">
        <f aca="false">M128</f>
        <v>29432820.37</v>
      </c>
      <c r="Q128" s="51" t="n">
        <f aca="false">P128/J128</f>
        <v>10863.6254272321</v>
      </c>
      <c r="R128" s="52" t="n">
        <v>14531.34</v>
      </c>
      <c r="S128" s="6" t="n">
        <v>2024</v>
      </c>
      <c r="T128" s="53"/>
      <c r="U128" s="53"/>
      <c r="V128" s="53"/>
      <c r="W128" s="53"/>
    </row>
    <row r="129" customFormat="false" ht="12.75" hidden="false" customHeight="true" outlineLevel="0" collapsed="false">
      <c r="A129" s="6" t="n">
        <f aca="false">A128+1</f>
        <v>14</v>
      </c>
      <c r="B129" s="72" t="s">
        <v>185</v>
      </c>
      <c r="C129" s="63" t="n">
        <v>1983</v>
      </c>
      <c r="D129" s="6"/>
      <c r="E129" s="6" t="s">
        <v>58</v>
      </c>
      <c r="F129" s="44" t="s">
        <v>59</v>
      </c>
      <c r="G129" s="46" t="n">
        <v>9</v>
      </c>
      <c r="H129" s="46" t="n">
        <v>1</v>
      </c>
      <c r="I129" s="73" t="n">
        <v>3467</v>
      </c>
      <c r="J129" s="73" t="n">
        <v>2668</v>
      </c>
      <c r="K129" s="73" t="n">
        <v>0</v>
      </c>
      <c r="L129" s="46" t="n">
        <v>54</v>
      </c>
      <c r="M129" s="15" t="n">
        <f aca="false">'Раздел 2'!C129</f>
        <v>30494615.54</v>
      </c>
      <c r="N129" s="15" t="n">
        <v>0</v>
      </c>
      <c r="O129" s="15" t="n">
        <v>0</v>
      </c>
      <c r="P129" s="15" t="n">
        <f aca="false">M129</f>
        <v>30494615.54</v>
      </c>
      <c r="Q129" s="51" t="n">
        <f aca="false">P129/J129</f>
        <v>11429.7659445277</v>
      </c>
      <c r="R129" s="52" t="n">
        <v>14531.34</v>
      </c>
      <c r="S129" s="6" t="n">
        <v>2024</v>
      </c>
      <c r="T129" s="53"/>
      <c r="U129" s="53"/>
      <c r="V129" s="53"/>
      <c r="W129" s="53"/>
    </row>
    <row r="130" customFormat="false" ht="12.75" hidden="false" customHeight="true" outlineLevel="0" collapsed="false">
      <c r="A130" s="6" t="n">
        <f aca="false">A129+1</f>
        <v>15</v>
      </c>
      <c r="B130" s="45" t="s">
        <v>186</v>
      </c>
      <c r="C130" s="63" t="n">
        <v>1960</v>
      </c>
      <c r="D130" s="17"/>
      <c r="E130" s="64" t="s">
        <v>58</v>
      </c>
      <c r="F130" s="45" t="s">
        <v>62</v>
      </c>
      <c r="G130" s="66" t="n">
        <v>5</v>
      </c>
      <c r="H130" s="66" t="n">
        <v>2</v>
      </c>
      <c r="I130" s="64" t="n">
        <v>1925</v>
      </c>
      <c r="J130" s="64" t="n">
        <v>1592</v>
      </c>
      <c r="K130" s="66" t="n">
        <v>0</v>
      </c>
      <c r="L130" s="66" t="n">
        <v>40</v>
      </c>
      <c r="M130" s="15" t="n">
        <f aca="false">'Раздел 2'!C130</f>
        <v>801220.325</v>
      </c>
      <c r="N130" s="15" t="n">
        <v>0</v>
      </c>
      <c r="O130" s="15" t="n">
        <v>0</v>
      </c>
      <c r="P130" s="15" t="n">
        <f aca="false">M130</f>
        <v>801220.325</v>
      </c>
      <c r="Q130" s="51" t="n">
        <f aca="false">P130/J130</f>
        <v>503.27909861809</v>
      </c>
      <c r="R130" s="52" t="n">
        <v>10477.1</v>
      </c>
      <c r="S130" s="6" t="n">
        <v>2024</v>
      </c>
      <c r="T130" s="53"/>
      <c r="U130" s="53"/>
      <c r="V130" s="53"/>
      <c r="W130" s="53"/>
    </row>
    <row r="131" customFormat="false" ht="12.75" hidden="false" customHeight="true" outlineLevel="0" collapsed="false">
      <c r="A131" s="6" t="n">
        <f aca="false">A130+1</f>
        <v>16</v>
      </c>
      <c r="B131" s="45" t="s">
        <v>187</v>
      </c>
      <c r="C131" s="6" t="n">
        <v>1965</v>
      </c>
      <c r="D131" s="6"/>
      <c r="E131" s="6" t="s">
        <v>58</v>
      </c>
      <c r="F131" s="45" t="s">
        <v>62</v>
      </c>
      <c r="G131" s="6" t="n">
        <v>5</v>
      </c>
      <c r="H131" s="46" t="n">
        <v>4</v>
      </c>
      <c r="I131" s="15" t="n">
        <v>4499</v>
      </c>
      <c r="J131" s="15" t="n">
        <v>3219</v>
      </c>
      <c r="K131" s="15" t="n">
        <v>0</v>
      </c>
      <c r="L131" s="46" t="n">
        <v>80</v>
      </c>
      <c r="M131" s="15" t="n">
        <f aca="false">'Раздел 2'!C131</f>
        <v>1206004.4</v>
      </c>
      <c r="N131" s="15" t="n">
        <v>0</v>
      </c>
      <c r="O131" s="15" t="n">
        <v>0</v>
      </c>
      <c r="P131" s="15" t="n">
        <f aca="false">M131</f>
        <v>1206004.4</v>
      </c>
      <c r="Q131" s="51" t="n">
        <f aca="false">P131/J131</f>
        <v>374.651879465673</v>
      </c>
      <c r="R131" s="52" t="n">
        <v>21963.12</v>
      </c>
      <c r="S131" s="6" t="n">
        <v>2024</v>
      </c>
      <c r="T131" s="53"/>
      <c r="U131" s="53"/>
      <c r="V131" s="53"/>
      <c r="W131" s="53"/>
    </row>
    <row r="132" customFormat="false" ht="12.75" hidden="false" customHeight="true" outlineLevel="0" collapsed="false">
      <c r="A132" s="6" t="n">
        <f aca="false">A131+1</f>
        <v>17</v>
      </c>
      <c r="B132" s="45" t="s">
        <v>188</v>
      </c>
      <c r="C132" s="6" t="n">
        <v>1962</v>
      </c>
      <c r="D132" s="6"/>
      <c r="E132" s="6" t="s">
        <v>58</v>
      </c>
      <c r="F132" s="45" t="s">
        <v>59</v>
      </c>
      <c r="G132" s="6" t="n">
        <v>3</v>
      </c>
      <c r="H132" s="46" t="n">
        <v>2</v>
      </c>
      <c r="I132" s="15" t="n">
        <v>1048.9</v>
      </c>
      <c r="J132" s="15" t="n">
        <v>957.2</v>
      </c>
      <c r="K132" s="15" t="n">
        <v>866.19</v>
      </c>
      <c r="L132" s="46" t="n">
        <v>27</v>
      </c>
      <c r="M132" s="15" t="n">
        <f aca="false">'Раздел 2'!C132</f>
        <v>1808520.01</v>
      </c>
      <c r="N132" s="15" t="n">
        <v>0</v>
      </c>
      <c r="O132" s="15" t="n">
        <v>0</v>
      </c>
      <c r="P132" s="15" t="n">
        <f aca="false">M132</f>
        <v>1808520.01</v>
      </c>
      <c r="Q132" s="51" t="n">
        <f aca="false">P132/J132</f>
        <v>1889.38571876306</v>
      </c>
      <c r="R132" s="52" t="n">
        <v>10477.1</v>
      </c>
      <c r="S132" s="6" t="n">
        <v>2024</v>
      </c>
      <c r="T132" s="53"/>
      <c r="U132" s="53"/>
      <c r="V132" s="53"/>
      <c r="W132" s="53"/>
    </row>
    <row r="133" customFormat="false" ht="12.75" hidden="false" customHeight="true" outlineLevel="0" collapsed="false">
      <c r="A133" s="6" t="n">
        <f aca="false">A132+1</f>
        <v>18</v>
      </c>
      <c r="B133" s="45" t="s">
        <v>166</v>
      </c>
      <c r="C133" s="6" t="s">
        <v>125</v>
      </c>
      <c r="D133" s="6"/>
      <c r="E133" s="6" t="s">
        <v>58</v>
      </c>
      <c r="F133" s="45" t="s">
        <v>79</v>
      </c>
      <c r="G133" s="6" t="n">
        <v>3</v>
      </c>
      <c r="H133" s="46" t="n">
        <v>2</v>
      </c>
      <c r="I133" s="15" t="n">
        <v>2185</v>
      </c>
      <c r="J133" s="15" t="n">
        <v>1745</v>
      </c>
      <c r="K133" s="15" t="n">
        <v>45.2</v>
      </c>
      <c r="L133" s="46" t="n">
        <v>30</v>
      </c>
      <c r="M133" s="15" t="n">
        <f aca="false">'Раздел 2'!C133</f>
        <v>1207919.79</v>
      </c>
      <c r="N133" s="15" t="n">
        <v>0</v>
      </c>
      <c r="O133" s="15" t="n">
        <v>0</v>
      </c>
      <c r="P133" s="15" t="n">
        <f aca="false">M133</f>
        <v>1207919.79</v>
      </c>
      <c r="Q133" s="51" t="n">
        <f aca="false">P133/J133</f>
        <v>692.21764469914</v>
      </c>
      <c r="R133" s="52" t="n">
        <v>10477.1</v>
      </c>
      <c r="S133" s="6" t="n">
        <v>2024</v>
      </c>
      <c r="T133" s="53"/>
      <c r="U133" s="53"/>
      <c r="V133" s="53"/>
      <c r="W133" s="53"/>
    </row>
    <row r="134" customFormat="false" ht="12.75" hidden="false" customHeight="true" outlineLevel="0" collapsed="false">
      <c r="A134" s="6" t="n">
        <f aca="false">A133+1</f>
        <v>19</v>
      </c>
      <c r="B134" s="45" t="s">
        <v>163</v>
      </c>
      <c r="C134" s="63" t="s">
        <v>164</v>
      </c>
      <c r="D134" s="17"/>
      <c r="E134" s="6" t="s">
        <v>58</v>
      </c>
      <c r="F134" s="45" t="s">
        <v>79</v>
      </c>
      <c r="G134" s="6" t="n">
        <v>3</v>
      </c>
      <c r="H134" s="46" t="n">
        <v>2</v>
      </c>
      <c r="I134" s="15" t="n">
        <v>1333.8</v>
      </c>
      <c r="J134" s="15" t="n">
        <v>461.2</v>
      </c>
      <c r="K134" s="6" t="n">
        <v>80.9</v>
      </c>
      <c r="L134" s="46" t="n">
        <v>25</v>
      </c>
      <c r="M134" s="15" t="n">
        <f aca="false">'Раздел 2'!C134</f>
        <v>1127808.32</v>
      </c>
      <c r="N134" s="15" t="n">
        <v>0</v>
      </c>
      <c r="O134" s="15" t="n">
        <v>0</v>
      </c>
      <c r="P134" s="15" t="n">
        <f aca="false">M134</f>
        <v>1127808.32</v>
      </c>
      <c r="Q134" s="51" t="n">
        <f aca="false">P134/J134</f>
        <v>2445.37797051171</v>
      </c>
      <c r="R134" s="51" t="n">
        <v>10477.1</v>
      </c>
      <c r="S134" s="6" t="n">
        <v>2024</v>
      </c>
      <c r="T134" s="53"/>
      <c r="U134" s="53"/>
      <c r="V134" s="53"/>
      <c r="W134" s="53"/>
    </row>
    <row r="135" customFormat="false" ht="12.75" hidden="false" customHeight="true" outlineLevel="0" collapsed="false">
      <c r="A135" s="6" t="n">
        <f aca="false">A134+1</f>
        <v>20</v>
      </c>
      <c r="B135" s="45" t="s">
        <v>155</v>
      </c>
      <c r="C135" s="6" t="n">
        <v>1951</v>
      </c>
      <c r="D135" s="17"/>
      <c r="E135" s="58" t="s">
        <v>58</v>
      </c>
      <c r="F135" s="45" t="s">
        <v>59</v>
      </c>
      <c r="G135" s="6" t="n">
        <v>4</v>
      </c>
      <c r="H135" s="46" t="n">
        <v>4</v>
      </c>
      <c r="I135" s="15" t="n">
        <v>3718.7</v>
      </c>
      <c r="J135" s="15" t="n">
        <v>3360.9</v>
      </c>
      <c r="K135" s="15" t="n">
        <v>2437.7</v>
      </c>
      <c r="L135" s="46" t="n">
        <v>44</v>
      </c>
      <c r="M135" s="15" t="n">
        <f aca="false">'Раздел 2'!C135</f>
        <v>23094534.94</v>
      </c>
      <c r="N135" s="15" t="n">
        <v>0</v>
      </c>
      <c r="O135" s="15" t="n">
        <v>0</v>
      </c>
      <c r="P135" s="15" t="n">
        <f aca="false">M135</f>
        <v>23094534.94</v>
      </c>
      <c r="Q135" s="51" t="n">
        <f aca="false">P135/J135</f>
        <v>6871.53290487667</v>
      </c>
      <c r="R135" s="52" t="n">
        <v>7931.19</v>
      </c>
      <c r="S135" s="6" t="n">
        <v>2024</v>
      </c>
      <c r="T135" s="53"/>
      <c r="U135" s="53"/>
      <c r="V135" s="53"/>
      <c r="W135" s="53"/>
    </row>
    <row r="136" customFormat="false" ht="12.75" hidden="false" customHeight="true" outlineLevel="0" collapsed="false">
      <c r="A136" s="6" t="n">
        <f aca="false">A135+1</f>
        <v>21</v>
      </c>
      <c r="B136" s="62" t="s">
        <v>157</v>
      </c>
      <c r="C136" s="63" t="n">
        <v>1957</v>
      </c>
      <c r="D136" s="17"/>
      <c r="E136" s="64" t="s">
        <v>58</v>
      </c>
      <c r="F136" s="65" t="s">
        <v>79</v>
      </c>
      <c r="G136" s="66" t="n">
        <v>3</v>
      </c>
      <c r="H136" s="66" t="n">
        <v>2</v>
      </c>
      <c r="I136" s="64" t="n">
        <v>1623.4</v>
      </c>
      <c r="J136" s="64" t="n">
        <v>1070.5</v>
      </c>
      <c r="K136" s="66" t="n">
        <v>996.4</v>
      </c>
      <c r="L136" s="66" t="n">
        <v>20</v>
      </c>
      <c r="M136" s="15" t="n">
        <f aca="false">'Раздел 2'!C136</f>
        <v>7786569.76013</v>
      </c>
      <c r="N136" s="15" t="n">
        <v>0</v>
      </c>
      <c r="O136" s="15" t="n">
        <v>0</v>
      </c>
      <c r="P136" s="15" t="n">
        <f aca="false">M136</f>
        <v>7786569.76013</v>
      </c>
      <c r="Q136" s="51" t="n">
        <f aca="false">P136/J136</f>
        <v>7273.76904262494</v>
      </c>
      <c r="R136" s="52" t="n">
        <v>27951.53</v>
      </c>
      <c r="S136" s="6" t="n">
        <v>2024</v>
      </c>
      <c r="T136" s="53"/>
      <c r="U136" s="53"/>
      <c r="V136" s="53"/>
      <c r="W136" s="53"/>
    </row>
    <row r="137" customFormat="false" ht="12.75" hidden="false" customHeight="true" outlineLevel="0" collapsed="false">
      <c r="A137" s="6" t="n">
        <f aca="false">A136+1</f>
        <v>22</v>
      </c>
      <c r="B137" s="62" t="s">
        <v>86</v>
      </c>
      <c r="C137" s="63" t="n">
        <v>1950</v>
      </c>
      <c r="D137" s="17"/>
      <c r="E137" s="64" t="s">
        <v>58</v>
      </c>
      <c r="F137" s="65" t="s">
        <v>59</v>
      </c>
      <c r="G137" s="66" t="n">
        <v>3</v>
      </c>
      <c r="H137" s="66" t="n">
        <v>2</v>
      </c>
      <c r="I137" s="64" t="n">
        <v>1070.5</v>
      </c>
      <c r="J137" s="64" t="n">
        <v>908.3</v>
      </c>
      <c r="K137" s="66" t="n">
        <v>0</v>
      </c>
      <c r="L137" s="66" t="n">
        <v>18</v>
      </c>
      <c r="M137" s="15" t="n">
        <f aca="false">'Раздел 2'!C137</f>
        <v>3385096.857288</v>
      </c>
      <c r="N137" s="15" t="n">
        <v>0</v>
      </c>
      <c r="O137" s="15" t="n">
        <v>0</v>
      </c>
      <c r="P137" s="15" t="n">
        <f aca="false">M137</f>
        <v>3385096.857288</v>
      </c>
      <c r="Q137" s="51" t="n">
        <f aca="false">P137/J137</f>
        <v>3726.84890156116</v>
      </c>
      <c r="R137" s="52" t="n">
        <v>26550.59</v>
      </c>
      <c r="S137" s="6" t="n">
        <v>2024</v>
      </c>
      <c r="T137" s="53"/>
      <c r="U137" s="53"/>
      <c r="V137" s="53"/>
      <c r="W137" s="53"/>
    </row>
    <row r="138" customFormat="false" ht="12.75" hidden="false" customHeight="true" outlineLevel="0" collapsed="false">
      <c r="A138" s="6" t="n">
        <f aca="false">A137+1</f>
        <v>23</v>
      </c>
      <c r="B138" s="45" t="s">
        <v>92</v>
      </c>
      <c r="C138" s="6" t="s">
        <v>76</v>
      </c>
      <c r="D138" s="17"/>
      <c r="E138" s="6" t="s">
        <v>58</v>
      </c>
      <c r="F138" s="45" t="s">
        <v>59</v>
      </c>
      <c r="G138" s="6" t="n">
        <v>4</v>
      </c>
      <c r="H138" s="46" t="n">
        <v>9</v>
      </c>
      <c r="I138" s="15" t="n">
        <v>7279.5</v>
      </c>
      <c r="J138" s="15" t="n">
        <v>6516</v>
      </c>
      <c r="K138" s="15" t="n">
        <v>5515.7</v>
      </c>
      <c r="L138" s="46" t="n">
        <v>98</v>
      </c>
      <c r="M138" s="15" t="n">
        <f aca="false">'Раздел 2'!C138</f>
        <v>31550158.78</v>
      </c>
      <c r="N138" s="15" t="n">
        <v>0</v>
      </c>
      <c r="O138" s="15" t="n">
        <v>0</v>
      </c>
      <c r="P138" s="15" t="n">
        <f aca="false">M138</f>
        <v>31550158.78</v>
      </c>
      <c r="Q138" s="51" t="n">
        <f aca="false">P138/J138</f>
        <v>4841.95193063229</v>
      </c>
      <c r="R138" s="52" t="n">
        <v>19147.42</v>
      </c>
      <c r="S138" s="6" t="n">
        <v>2024</v>
      </c>
      <c r="T138" s="53"/>
      <c r="U138" s="53"/>
      <c r="V138" s="53"/>
      <c r="W138" s="53"/>
    </row>
    <row r="139" customFormat="false" ht="12.75" hidden="false" customHeight="true" outlineLevel="0" collapsed="false">
      <c r="A139" s="6" t="n">
        <f aca="false">A138+1</f>
        <v>24</v>
      </c>
      <c r="B139" s="45" t="s">
        <v>57</v>
      </c>
      <c r="C139" s="6" t="n">
        <v>1961</v>
      </c>
      <c r="D139" s="17"/>
      <c r="E139" s="6" t="s">
        <v>58</v>
      </c>
      <c r="F139" s="50" t="s">
        <v>59</v>
      </c>
      <c r="G139" s="6" t="n">
        <v>3</v>
      </c>
      <c r="H139" s="46" t="n">
        <v>2</v>
      </c>
      <c r="I139" s="15" t="n">
        <v>1483.78</v>
      </c>
      <c r="J139" s="15" t="n">
        <v>957.3</v>
      </c>
      <c r="K139" s="15" t="n">
        <v>860.6</v>
      </c>
      <c r="L139" s="46" t="n">
        <v>23</v>
      </c>
      <c r="M139" s="15" t="n">
        <f aca="false">'Раздел 2'!C139</f>
        <v>2706140.171154</v>
      </c>
      <c r="N139" s="15" t="n">
        <v>0</v>
      </c>
      <c r="O139" s="15" t="n">
        <v>0</v>
      </c>
      <c r="P139" s="15" t="n">
        <f aca="false">M139</f>
        <v>2706140.171154</v>
      </c>
      <c r="Q139" s="51" t="n">
        <f aca="false">M139/J139</f>
        <v>2826.84651744908</v>
      </c>
      <c r="R139" s="52" t="n">
        <v>24013.51</v>
      </c>
      <c r="S139" s="6" t="n">
        <v>2024</v>
      </c>
      <c r="T139" s="53"/>
      <c r="U139" s="53"/>
      <c r="V139" s="53"/>
      <c r="W139" s="53"/>
    </row>
    <row r="140" customFormat="false" ht="12.75" hidden="false" customHeight="true" outlineLevel="0" collapsed="false">
      <c r="A140" s="6" t="n">
        <f aca="false">A139+1</f>
        <v>25</v>
      </c>
      <c r="B140" s="45" t="s">
        <v>97</v>
      </c>
      <c r="C140" s="6" t="s">
        <v>98</v>
      </c>
      <c r="D140" s="17"/>
      <c r="E140" s="58" t="s">
        <v>58</v>
      </c>
      <c r="F140" s="45" t="s">
        <v>62</v>
      </c>
      <c r="G140" s="6" t="n">
        <v>2</v>
      </c>
      <c r="H140" s="6" t="n">
        <v>2</v>
      </c>
      <c r="I140" s="15" t="n">
        <v>672</v>
      </c>
      <c r="J140" s="15" t="n">
        <v>628</v>
      </c>
      <c r="K140" s="6" t="n">
        <v>156.3</v>
      </c>
      <c r="L140" s="6" t="n">
        <v>18</v>
      </c>
      <c r="M140" s="15" t="n">
        <f aca="false">'Раздел 2'!C140</f>
        <v>380280.416488</v>
      </c>
      <c r="N140" s="15" t="n">
        <v>0</v>
      </c>
      <c r="O140" s="15" t="n">
        <v>0</v>
      </c>
      <c r="P140" s="15" t="n">
        <f aca="false">M140</f>
        <v>380280.416488</v>
      </c>
      <c r="Q140" s="51" t="n">
        <f aca="false">M140/J140</f>
        <v>605.542064471338</v>
      </c>
      <c r="R140" s="52" t="n">
        <v>21963.12</v>
      </c>
      <c r="S140" s="6" t="n">
        <v>2024</v>
      </c>
      <c r="T140" s="53"/>
      <c r="U140" s="53"/>
      <c r="V140" s="53"/>
      <c r="W140" s="53"/>
    </row>
    <row r="141" customFormat="false" ht="12.75" hidden="false" customHeight="true" outlineLevel="0" collapsed="false">
      <c r="A141" s="6" t="n">
        <f aca="false">A140+1</f>
        <v>26</v>
      </c>
      <c r="B141" s="45" t="s">
        <v>189</v>
      </c>
      <c r="C141" s="6" t="s">
        <v>81</v>
      </c>
      <c r="D141" s="17"/>
      <c r="E141" s="6" t="s">
        <v>58</v>
      </c>
      <c r="F141" s="50" t="s">
        <v>79</v>
      </c>
      <c r="G141" s="6" t="n">
        <v>4</v>
      </c>
      <c r="H141" s="46" t="n">
        <v>3</v>
      </c>
      <c r="I141" s="15" t="n">
        <v>2087</v>
      </c>
      <c r="J141" s="15" t="n">
        <v>1849</v>
      </c>
      <c r="K141" s="15" t="n">
        <v>1847.2</v>
      </c>
      <c r="L141" s="46" t="n">
        <v>25</v>
      </c>
      <c r="M141" s="15" t="n">
        <f aca="false">'Раздел 2'!C141</f>
        <v>1874370.333094</v>
      </c>
      <c r="N141" s="15" t="n">
        <v>0</v>
      </c>
      <c r="O141" s="15" t="n">
        <v>0</v>
      </c>
      <c r="P141" s="15" t="n">
        <f aca="false">M141</f>
        <v>1874370.333094</v>
      </c>
      <c r="Q141" s="51" t="n">
        <f aca="false">M141/J141</f>
        <v>1013.72111038075</v>
      </c>
      <c r="R141" s="74" t="n">
        <v>12180.6</v>
      </c>
      <c r="S141" s="6" t="n">
        <v>2024</v>
      </c>
      <c r="T141" s="53"/>
      <c r="U141" s="53"/>
      <c r="V141" s="53"/>
      <c r="W141" s="53"/>
    </row>
    <row r="142" customFormat="false" ht="12.75" hidden="false" customHeight="true" outlineLevel="0" collapsed="false">
      <c r="A142" s="6" t="n">
        <f aca="false">A141+1</f>
        <v>27</v>
      </c>
      <c r="B142" s="45" t="s">
        <v>190</v>
      </c>
      <c r="C142" s="6" t="n">
        <v>1955</v>
      </c>
      <c r="D142" s="17"/>
      <c r="E142" s="6" t="s">
        <v>58</v>
      </c>
      <c r="F142" s="50" t="s">
        <v>59</v>
      </c>
      <c r="G142" s="6" t="n">
        <v>4</v>
      </c>
      <c r="H142" s="46" t="n">
        <v>3</v>
      </c>
      <c r="I142" s="15" t="n">
        <v>3605.1</v>
      </c>
      <c r="J142" s="15" t="n">
        <v>2358.9</v>
      </c>
      <c r="K142" s="15" t="n">
        <v>0</v>
      </c>
      <c r="L142" s="46" t="n">
        <v>28</v>
      </c>
      <c r="M142" s="15" t="n">
        <f aca="false">'Раздел 2'!C142</f>
        <v>10397450.252738</v>
      </c>
      <c r="N142" s="15" t="n">
        <v>0</v>
      </c>
      <c r="O142" s="15" t="n">
        <v>0</v>
      </c>
      <c r="P142" s="15" t="n">
        <f aca="false">M142</f>
        <v>10397450.252738</v>
      </c>
      <c r="Q142" s="51" t="n">
        <f aca="false">M142/J142</f>
        <v>4407.75372111493</v>
      </c>
      <c r="R142" s="74" t="n">
        <v>10477.1</v>
      </c>
      <c r="S142" s="6" t="n">
        <v>2024</v>
      </c>
      <c r="T142" s="53"/>
      <c r="U142" s="53"/>
      <c r="V142" s="53"/>
      <c r="W142" s="53"/>
    </row>
    <row r="143" customFormat="false" ht="12.75" hidden="false" customHeight="true" outlineLevel="0" collapsed="false">
      <c r="A143" s="6" t="n">
        <f aca="false">A142+1</f>
        <v>28</v>
      </c>
      <c r="B143" s="45" t="s">
        <v>191</v>
      </c>
      <c r="C143" s="75" t="n">
        <v>1959</v>
      </c>
      <c r="D143" s="17"/>
      <c r="E143" s="6" t="s">
        <v>58</v>
      </c>
      <c r="F143" s="50" t="s">
        <v>59</v>
      </c>
      <c r="G143" s="6" t="n">
        <v>2</v>
      </c>
      <c r="H143" s="46" t="n">
        <v>2</v>
      </c>
      <c r="I143" s="15" t="n">
        <v>2845.91</v>
      </c>
      <c r="J143" s="15" t="n">
        <v>1103.2</v>
      </c>
      <c r="K143" s="66" t="n">
        <v>0</v>
      </c>
      <c r="L143" s="46" t="n">
        <v>20</v>
      </c>
      <c r="M143" s="15" t="n">
        <f aca="false">'Раздел 2'!C143</f>
        <v>448985.69</v>
      </c>
      <c r="N143" s="15" t="n">
        <v>0</v>
      </c>
      <c r="O143" s="15" t="n">
        <v>0</v>
      </c>
      <c r="P143" s="15" t="n">
        <f aca="false">M143</f>
        <v>448985.69</v>
      </c>
      <c r="Q143" s="51" t="n">
        <f aca="false">M143/J143</f>
        <v>406.98485315446</v>
      </c>
      <c r="R143" s="52" t="n">
        <v>10477.1</v>
      </c>
      <c r="S143" s="6" t="n">
        <v>2024</v>
      </c>
      <c r="T143" s="53"/>
      <c r="U143" s="53"/>
      <c r="V143" s="53"/>
      <c r="W143" s="53"/>
    </row>
    <row r="144" customFormat="false" ht="12.75" hidden="false" customHeight="true" outlineLevel="0" collapsed="false">
      <c r="A144" s="6" t="n">
        <f aca="false">A143+1</f>
        <v>29</v>
      </c>
      <c r="B144" s="45" t="s">
        <v>68</v>
      </c>
      <c r="C144" s="6" t="n">
        <v>1948</v>
      </c>
      <c r="D144" s="6"/>
      <c r="E144" s="64" t="s">
        <v>58</v>
      </c>
      <c r="F144" s="65" t="s">
        <v>59</v>
      </c>
      <c r="G144" s="66" t="n">
        <v>3</v>
      </c>
      <c r="H144" s="66" t="n">
        <v>3</v>
      </c>
      <c r="I144" s="64" t="n">
        <v>2108.8</v>
      </c>
      <c r="J144" s="64" t="n">
        <v>886.8</v>
      </c>
      <c r="K144" s="66" t="n">
        <v>0</v>
      </c>
      <c r="L144" s="66" t="n">
        <v>12</v>
      </c>
      <c r="M144" s="15" t="n">
        <f aca="false">'Раздел 2'!C144</f>
        <v>26405417.6734</v>
      </c>
      <c r="N144" s="15" t="n">
        <v>0</v>
      </c>
      <c r="O144" s="15" t="n">
        <v>0</v>
      </c>
      <c r="P144" s="15" t="n">
        <f aca="false">M144</f>
        <v>26405417.6734</v>
      </c>
      <c r="Q144" s="51" t="n">
        <f aca="false">M144/J144</f>
        <v>29776.0686438881</v>
      </c>
      <c r="R144" s="74" t="n">
        <v>29138.72</v>
      </c>
      <c r="S144" s="6" t="n">
        <v>2024</v>
      </c>
      <c r="T144" s="53"/>
      <c r="U144" s="53"/>
      <c r="V144" s="53"/>
      <c r="W144" s="53"/>
    </row>
    <row r="145" customFormat="false" ht="12.75" hidden="false" customHeight="true" outlineLevel="0" collapsed="false">
      <c r="A145" s="6" t="n">
        <f aca="false">A144+1</f>
        <v>30</v>
      </c>
      <c r="B145" s="45" t="s">
        <v>192</v>
      </c>
      <c r="C145" s="63" t="n">
        <v>1968</v>
      </c>
      <c r="D145" s="6"/>
      <c r="E145" s="64" t="s">
        <v>58</v>
      </c>
      <c r="F145" s="65" t="s">
        <v>59</v>
      </c>
      <c r="G145" s="66" t="n">
        <v>5</v>
      </c>
      <c r="H145" s="66" t="n">
        <v>4</v>
      </c>
      <c r="I145" s="64" t="n">
        <v>3547</v>
      </c>
      <c r="J145" s="64" t="n">
        <v>3335</v>
      </c>
      <c r="K145" s="66" t="n">
        <v>0</v>
      </c>
      <c r="L145" s="66" t="n">
        <v>71</v>
      </c>
      <c r="M145" s="15" t="n">
        <f aca="false">'Раздел 2'!C145</f>
        <v>3821506.40744</v>
      </c>
      <c r="N145" s="15" t="n">
        <v>0</v>
      </c>
      <c r="O145" s="15" t="n">
        <v>0</v>
      </c>
      <c r="P145" s="15" t="n">
        <f aca="false">M145</f>
        <v>3821506.40744</v>
      </c>
      <c r="Q145" s="51" t="n">
        <f aca="false">M145/J145</f>
        <v>1145.87898274063</v>
      </c>
      <c r="R145" s="74" t="n">
        <v>33174.73</v>
      </c>
      <c r="S145" s="6" t="n">
        <v>2024</v>
      </c>
      <c r="T145" s="53"/>
      <c r="U145" s="53"/>
      <c r="V145" s="53"/>
      <c r="W145" s="53"/>
    </row>
    <row r="146" customFormat="false" ht="12.75" hidden="false" customHeight="true" outlineLevel="0" collapsed="false">
      <c r="A146" s="6" t="n">
        <f aca="false">A145+1</f>
        <v>31</v>
      </c>
      <c r="B146" s="45" t="s">
        <v>82</v>
      </c>
      <c r="C146" s="6" t="s">
        <v>83</v>
      </c>
      <c r="D146" s="6"/>
      <c r="E146" s="64" t="s">
        <v>58</v>
      </c>
      <c r="F146" s="65" t="s">
        <v>59</v>
      </c>
      <c r="G146" s="66" t="n">
        <v>2</v>
      </c>
      <c r="H146" s="66" t="n">
        <v>2</v>
      </c>
      <c r="I146" s="64" t="n">
        <v>730</v>
      </c>
      <c r="J146" s="64" t="n">
        <v>557</v>
      </c>
      <c r="K146" s="66" t="n">
        <v>0</v>
      </c>
      <c r="L146" s="66" t="n">
        <v>16</v>
      </c>
      <c r="M146" s="15" t="n">
        <f aca="false">'Раздел 2'!C146</f>
        <v>3430179.733804</v>
      </c>
      <c r="N146" s="15" t="n">
        <v>0</v>
      </c>
      <c r="O146" s="15" t="n">
        <v>0</v>
      </c>
      <c r="P146" s="15" t="n">
        <f aca="false">M146</f>
        <v>3430179.733804</v>
      </c>
      <c r="Q146" s="51" t="n">
        <f aca="false">M146/J146</f>
        <v>6158.31190988151</v>
      </c>
      <c r="R146" s="67" t="n">
        <v>37755.05</v>
      </c>
      <c r="S146" s="6" t="n">
        <v>2024</v>
      </c>
      <c r="T146" s="53"/>
      <c r="U146" s="53"/>
      <c r="V146" s="53"/>
      <c r="W146" s="53"/>
    </row>
    <row r="147" customFormat="false" ht="12.75" hidden="false" customHeight="true" outlineLevel="0" collapsed="false">
      <c r="A147" s="6" t="n">
        <f aca="false">A146+1</f>
        <v>32</v>
      </c>
      <c r="B147" s="45" t="s">
        <v>193</v>
      </c>
      <c r="C147" s="6" t="s">
        <v>125</v>
      </c>
      <c r="D147" s="6"/>
      <c r="E147" s="64" t="s">
        <v>58</v>
      </c>
      <c r="F147" s="65" t="s">
        <v>59</v>
      </c>
      <c r="G147" s="66" t="n">
        <v>3</v>
      </c>
      <c r="H147" s="66" t="n">
        <v>2</v>
      </c>
      <c r="I147" s="64" t="n">
        <v>1118</v>
      </c>
      <c r="J147" s="64" t="n">
        <v>963</v>
      </c>
      <c r="K147" s="66" t="n">
        <v>915.24</v>
      </c>
      <c r="L147" s="66" t="n">
        <v>20</v>
      </c>
      <c r="M147" s="15" t="n">
        <f aca="false">'Раздел 2'!C147</f>
        <v>4228905.4842</v>
      </c>
      <c r="N147" s="15" t="n">
        <v>0</v>
      </c>
      <c r="O147" s="15" t="n">
        <v>0</v>
      </c>
      <c r="P147" s="15" t="n">
        <f aca="false">M147</f>
        <v>4228905.4842</v>
      </c>
      <c r="Q147" s="51" t="n">
        <f aca="false">M147/J147</f>
        <v>4391.38679563863</v>
      </c>
      <c r="R147" s="52" t="n">
        <v>37755.05</v>
      </c>
      <c r="S147" s="6" t="n">
        <v>2024</v>
      </c>
      <c r="T147" s="53"/>
      <c r="U147" s="53"/>
      <c r="V147" s="53"/>
      <c r="W147" s="53"/>
    </row>
    <row r="148" customFormat="false" ht="12.75" hidden="false" customHeight="true" outlineLevel="0" collapsed="false">
      <c r="A148" s="6" t="n">
        <f aca="false">A147+1</f>
        <v>33</v>
      </c>
      <c r="B148" s="45" t="s">
        <v>194</v>
      </c>
      <c r="C148" s="6" t="n">
        <v>1960</v>
      </c>
      <c r="D148" s="6"/>
      <c r="E148" s="64" t="s">
        <v>58</v>
      </c>
      <c r="F148" s="65" t="s">
        <v>62</v>
      </c>
      <c r="G148" s="66" t="n">
        <v>4</v>
      </c>
      <c r="H148" s="66" t="n">
        <v>2</v>
      </c>
      <c r="I148" s="64" t="n">
        <v>1425</v>
      </c>
      <c r="J148" s="64" t="n">
        <v>1291</v>
      </c>
      <c r="K148" s="66" t="n">
        <v>89.56</v>
      </c>
      <c r="L148" s="66" t="n">
        <v>32</v>
      </c>
      <c r="M148" s="15" t="n">
        <f aca="false">'Раздел 2'!C148</f>
        <v>6133272.813408</v>
      </c>
      <c r="N148" s="15" t="n">
        <v>0</v>
      </c>
      <c r="O148" s="15" t="n">
        <v>0</v>
      </c>
      <c r="P148" s="15" t="n">
        <f aca="false">M148</f>
        <v>6133272.813408</v>
      </c>
      <c r="Q148" s="51" t="n">
        <f aca="false">P148/J148</f>
        <v>4750.79226445236</v>
      </c>
      <c r="R148" s="52" t="n">
        <v>35657.96</v>
      </c>
      <c r="S148" s="6" t="n">
        <v>2024</v>
      </c>
      <c r="T148" s="53"/>
      <c r="U148" s="53"/>
      <c r="V148" s="53"/>
      <c r="W148" s="53"/>
    </row>
    <row r="149" customFormat="false" ht="12.75" hidden="false" customHeight="true" outlineLevel="0" collapsed="false">
      <c r="A149" s="6" t="n">
        <f aca="false">A148+1</f>
        <v>34</v>
      </c>
      <c r="B149" s="45" t="s">
        <v>195</v>
      </c>
      <c r="C149" s="6" t="n">
        <v>1941</v>
      </c>
      <c r="D149" s="6"/>
      <c r="E149" s="64" t="s">
        <v>58</v>
      </c>
      <c r="F149" s="65" t="s">
        <v>62</v>
      </c>
      <c r="G149" s="66" t="n">
        <v>3</v>
      </c>
      <c r="H149" s="66" t="n">
        <v>2</v>
      </c>
      <c r="I149" s="64" t="n">
        <v>654.5</v>
      </c>
      <c r="J149" s="64" t="n">
        <v>365.6</v>
      </c>
      <c r="K149" s="66" t="n">
        <v>635.1</v>
      </c>
      <c r="L149" s="66" t="n">
        <v>9</v>
      </c>
      <c r="M149" s="15" t="n">
        <f aca="false">'Раздел 2'!C149</f>
        <v>8323734.8546</v>
      </c>
      <c r="N149" s="15" t="n">
        <v>0</v>
      </c>
      <c r="O149" s="15" t="n">
        <v>0</v>
      </c>
      <c r="P149" s="15" t="n">
        <f aca="false">M149</f>
        <v>8323734.8546</v>
      </c>
      <c r="Q149" s="51" t="n">
        <f aca="false">M149/J149</f>
        <v>22767.3272828228</v>
      </c>
      <c r="R149" s="52" t="n">
        <v>29234.32</v>
      </c>
      <c r="S149" s="6" t="n">
        <v>2024</v>
      </c>
      <c r="T149" s="53"/>
      <c r="U149" s="53"/>
      <c r="V149" s="53"/>
      <c r="W149" s="53"/>
    </row>
    <row r="150" customFormat="false" ht="13.35" hidden="false" customHeight="true" outlineLevel="0" collapsed="false">
      <c r="A150" s="27" t="s">
        <v>196</v>
      </c>
      <c r="B150" s="27"/>
      <c r="C150" s="29" t="n">
        <v>34</v>
      </c>
      <c r="D150" s="29"/>
      <c r="E150" s="29"/>
      <c r="F150" s="27"/>
      <c r="G150" s="29"/>
      <c r="H150" s="30"/>
      <c r="I150" s="32" t="n">
        <f aca="false">SUM(I116:I149)</f>
        <v>98320.84</v>
      </c>
      <c r="J150" s="32" t="n">
        <f aca="false">SUM(J116:J149)</f>
        <v>76135.4</v>
      </c>
      <c r="K150" s="32" t="n">
        <f aca="false">SUM(K116:K149)</f>
        <v>19888.99</v>
      </c>
      <c r="L150" s="32" t="n">
        <f aca="false">SUM(L116:L149)</f>
        <v>1535</v>
      </c>
      <c r="M150" s="32" t="n">
        <f aca="false">SUM(M116:M149)</f>
        <v>920304742.339496</v>
      </c>
      <c r="N150" s="32" t="n">
        <f aca="false">SUM(N116:N149)</f>
        <v>0</v>
      </c>
      <c r="O150" s="32" t="n">
        <f aca="false">SUM(O116:O149)</f>
        <v>0</v>
      </c>
      <c r="P150" s="32" t="n">
        <f aca="false">SUM(P116:P149)</f>
        <v>920304742.339496</v>
      </c>
      <c r="Q150" s="60"/>
      <c r="R150" s="61"/>
      <c r="S150" s="29"/>
      <c r="T150" s="53"/>
      <c r="U150" s="53"/>
      <c r="V150" s="53"/>
      <c r="W150" s="53"/>
    </row>
    <row r="151" customFormat="false" ht="13.35" hidden="false" customHeight="true" outlineLevel="0" collapsed="false">
      <c r="A151" s="21" t="s">
        <v>197</v>
      </c>
      <c r="B151" s="21"/>
      <c r="C151" s="23" t="n">
        <f aca="false">C58+C150+C115</f>
        <v>129</v>
      </c>
      <c r="D151" s="23"/>
      <c r="E151" s="23"/>
      <c r="F151" s="23"/>
      <c r="G151" s="23"/>
      <c r="H151" s="23"/>
      <c r="I151" s="24" t="n">
        <f aca="false">I58+I150+I115</f>
        <v>314762.19</v>
      </c>
      <c r="J151" s="24" t="n">
        <f aca="false">J58+J150+J115</f>
        <v>251679.68</v>
      </c>
      <c r="K151" s="24" t="n">
        <f aca="false">K58+K150+K115</f>
        <v>107341.18</v>
      </c>
      <c r="L151" s="24" t="n">
        <f aca="false">L58+L150+L115</f>
        <v>4761</v>
      </c>
      <c r="M151" s="24" t="n">
        <f aca="false">M58+M150+M115</f>
        <v>2275325966.25828</v>
      </c>
      <c r="N151" s="24" t="n">
        <f aca="false">N58+N150+N115</f>
        <v>0</v>
      </c>
      <c r="O151" s="24" t="n">
        <f aca="false">O58+O150+O115</f>
        <v>0</v>
      </c>
      <c r="P151" s="24" t="n">
        <f aca="false">P58+P150+P115</f>
        <v>2275325966.25828</v>
      </c>
      <c r="Q151" s="25"/>
      <c r="R151" s="76"/>
      <c r="S151" s="23"/>
      <c r="T151" s="53"/>
      <c r="U151" s="53"/>
      <c r="V151" s="53"/>
      <c r="W151" s="53"/>
    </row>
    <row r="152" customFormat="false" ht="13.35" hidden="false" customHeight="true" outlineLevel="0" collapsed="false">
      <c r="A152" s="6"/>
      <c r="B152" s="43" t="s">
        <v>198</v>
      </c>
      <c r="C152" s="44"/>
      <c r="D152" s="6"/>
      <c r="E152" s="6"/>
      <c r="F152" s="45"/>
      <c r="G152" s="6"/>
      <c r="H152" s="46"/>
      <c r="I152" s="15"/>
      <c r="J152" s="15"/>
      <c r="K152" s="6"/>
      <c r="L152" s="46"/>
      <c r="M152" s="6"/>
      <c r="N152" s="6"/>
      <c r="O152" s="6"/>
      <c r="P152" s="45"/>
      <c r="Q152" s="51"/>
      <c r="R152" s="77"/>
      <c r="T152" s="2"/>
      <c r="U152" s="2"/>
      <c r="V152" s="2"/>
      <c r="W152" s="2"/>
    </row>
    <row r="153" customFormat="false" ht="12.75" hidden="false" customHeight="true" outlineLevel="0" collapsed="false">
      <c r="A153" s="6" t="n">
        <v>1</v>
      </c>
      <c r="B153" s="45" t="s">
        <v>199</v>
      </c>
      <c r="C153" s="6" t="n">
        <v>1962</v>
      </c>
      <c r="D153" s="6"/>
      <c r="E153" s="6" t="s">
        <v>58</v>
      </c>
      <c r="F153" s="45" t="s">
        <v>79</v>
      </c>
      <c r="G153" s="6" t="n">
        <v>2</v>
      </c>
      <c r="H153" s="46" t="n">
        <v>2</v>
      </c>
      <c r="I153" s="15" t="n">
        <v>270.5</v>
      </c>
      <c r="J153" s="15" t="n">
        <v>268.4</v>
      </c>
      <c r="K153" s="6" t="n">
        <v>268.4</v>
      </c>
      <c r="L153" s="6" t="n">
        <v>8</v>
      </c>
      <c r="M153" s="15" t="n">
        <f aca="false">'Раздел 2'!C153</f>
        <v>337855.15</v>
      </c>
      <c r="N153" s="15" t="n">
        <v>0</v>
      </c>
      <c r="O153" s="15" t="n">
        <v>0</v>
      </c>
      <c r="P153" s="15" t="n">
        <f aca="false">M153</f>
        <v>337855.15</v>
      </c>
      <c r="Q153" s="51" t="n">
        <f aca="false">P153/J153</f>
        <v>1258.77477645306</v>
      </c>
      <c r="R153" s="52" t="n">
        <v>4429.292</v>
      </c>
      <c r="S153" s="6" t="n">
        <v>2022</v>
      </c>
      <c r="T153" s="2"/>
      <c r="U153" s="2"/>
      <c r="V153" s="2"/>
      <c r="W153" s="2"/>
    </row>
    <row r="154" customFormat="false" ht="12.75" hidden="false" customHeight="true" outlineLevel="0" collapsed="false">
      <c r="A154" s="27" t="s">
        <v>200</v>
      </c>
      <c r="B154" s="27"/>
      <c r="C154" s="29" t="n">
        <v>1</v>
      </c>
      <c r="D154" s="29"/>
      <c r="E154" s="29"/>
      <c r="F154" s="27"/>
      <c r="G154" s="29"/>
      <c r="H154" s="30"/>
      <c r="I154" s="32" t="n">
        <f aca="false">SUM(I153:I153)</f>
        <v>270.5</v>
      </c>
      <c r="J154" s="32" t="n">
        <f aca="false">SUM(J153:J153)</f>
        <v>268.4</v>
      </c>
      <c r="K154" s="32" t="n">
        <f aca="false">SUM(K153:K153)</f>
        <v>268.4</v>
      </c>
      <c r="L154" s="32" t="n">
        <f aca="false">SUM(L153:L153)</f>
        <v>8</v>
      </c>
      <c r="M154" s="32" t="n">
        <f aca="false">SUM(M153:M153)</f>
        <v>337855.15</v>
      </c>
      <c r="N154" s="32" t="n">
        <f aca="false">SUM(N153:N153)</f>
        <v>0</v>
      </c>
      <c r="O154" s="32" t="n">
        <f aca="false">SUM(O153:O153)</f>
        <v>0</v>
      </c>
      <c r="P154" s="32" t="n">
        <f aca="false">SUM(P153:P153)</f>
        <v>337855.15</v>
      </c>
      <c r="Q154" s="60"/>
      <c r="R154" s="78"/>
      <c r="S154" s="29"/>
      <c r="T154" s="2"/>
      <c r="U154" s="2"/>
      <c r="V154" s="2"/>
      <c r="W154" s="2"/>
    </row>
    <row r="155" customFormat="false" ht="12.75" hidden="false" customHeight="true" outlineLevel="0" collapsed="false">
      <c r="A155" s="6" t="n">
        <v>1</v>
      </c>
      <c r="B155" s="45" t="s">
        <v>201</v>
      </c>
      <c r="C155" s="6" t="n">
        <v>1962</v>
      </c>
      <c r="D155" s="6"/>
      <c r="E155" s="6" t="s">
        <v>58</v>
      </c>
      <c r="F155" s="45" t="s">
        <v>79</v>
      </c>
      <c r="G155" s="6" t="n">
        <v>3</v>
      </c>
      <c r="H155" s="46" t="n">
        <v>2</v>
      </c>
      <c r="I155" s="15" t="n">
        <v>839.6</v>
      </c>
      <c r="J155" s="15" t="n">
        <v>792.6</v>
      </c>
      <c r="K155" s="6" t="n">
        <v>0</v>
      </c>
      <c r="L155" s="6" t="n">
        <v>24</v>
      </c>
      <c r="M155" s="15" t="n">
        <f aca="false">'Раздел 2'!C155</f>
        <v>16205627.96</v>
      </c>
      <c r="N155" s="15" t="n">
        <v>0</v>
      </c>
      <c r="O155" s="15" t="n">
        <v>0</v>
      </c>
      <c r="P155" s="15" t="n">
        <f aca="false">M155</f>
        <v>16205627.96</v>
      </c>
      <c r="Q155" s="51" t="n">
        <f aca="false">P155/J155</f>
        <v>20446.1619480192</v>
      </c>
      <c r="R155" s="52" t="n">
        <v>44292.92</v>
      </c>
      <c r="S155" s="6" t="n">
        <v>2023</v>
      </c>
      <c r="T155" s="2"/>
      <c r="U155" s="2"/>
      <c r="V155" s="2"/>
      <c r="W155" s="2"/>
    </row>
    <row r="156" customFormat="false" ht="12.75" hidden="false" customHeight="true" outlineLevel="0" collapsed="false">
      <c r="A156" s="27" t="s">
        <v>202</v>
      </c>
      <c r="B156" s="27"/>
      <c r="C156" s="29" t="n">
        <v>1</v>
      </c>
      <c r="D156" s="29"/>
      <c r="E156" s="29"/>
      <c r="F156" s="27"/>
      <c r="G156" s="29"/>
      <c r="H156" s="30"/>
      <c r="I156" s="32" t="n">
        <f aca="false">SUM(I155:I155)</f>
        <v>839.6</v>
      </c>
      <c r="J156" s="32" t="n">
        <f aca="false">SUM(J155:J155)</f>
        <v>792.6</v>
      </c>
      <c r="K156" s="32" t="n">
        <f aca="false">SUM(K155:K155)</f>
        <v>0</v>
      </c>
      <c r="L156" s="32" t="n">
        <f aca="false">SUM(L155:L155)</f>
        <v>24</v>
      </c>
      <c r="M156" s="32" t="n">
        <f aca="false">SUM(M155:M155)</f>
        <v>16205627.96</v>
      </c>
      <c r="N156" s="32" t="n">
        <f aca="false">SUM(N155:N155)</f>
        <v>0</v>
      </c>
      <c r="O156" s="32" t="n">
        <f aca="false">SUM(O155:O155)</f>
        <v>0</v>
      </c>
      <c r="P156" s="32" t="n">
        <f aca="false">SUM(P155:P155)</f>
        <v>16205627.96</v>
      </c>
      <c r="Q156" s="60"/>
      <c r="R156" s="78"/>
      <c r="S156" s="29"/>
      <c r="T156" s="2"/>
      <c r="U156" s="2"/>
      <c r="V156" s="2"/>
      <c r="W156" s="2"/>
    </row>
    <row r="157" customFormat="false" ht="12.75" hidden="false" customHeight="true" outlineLevel="0" collapsed="false">
      <c r="A157" s="6" t="n">
        <v>1</v>
      </c>
      <c r="B157" s="45" t="s">
        <v>203</v>
      </c>
      <c r="C157" s="6" t="n">
        <v>1964</v>
      </c>
      <c r="D157" s="6"/>
      <c r="E157" s="6" t="s">
        <v>58</v>
      </c>
      <c r="F157" s="45" t="s">
        <v>79</v>
      </c>
      <c r="G157" s="6" t="n">
        <v>4</v>
      </c>
      <c r="H157" s="46" t="n">
        <v>2</v>
      </c>
      <c r="I157" s="15" t="n">
        <v>1363.8</v>
      </c>
      <c r="J157" s="15" t="n">
        <v>1264.1</v>
      </c>
      <c r="K157" s="6" t="n">
        <v>0</v>
      </c>
      <c r="L157" s="6" t="n">
        <v>32</v>
      </c>
      <c r="M157" s="15" t="n">
        <f aca="false">'Раздел 2'!C157</f>
        <v>760046.3527</v>
      </c>
      <c r="N157" s="15" t="n">
        <v>0</v>
      </c>
      <c r="O157" s="15" t="n">
        <v>0</v>
      </c>
      <c r="P157" s="15" t="n">
        <f aca="false">M157</f>
        <v>760046.3527</v>
      </c>
      <c r="Q157" s="51" t="n">
        <v>37078.29</v>
      </c>
      <c r="R157" s="52" t="n">
        <v>37078.29</v>
      </c>
      <c r="S157" s="6" t="n">
        <v>2024</v>
      </c>
      <c r="T157" s="2"/>
      <c r="U157" s="2"/>
      <c r="V157" s="2"/>
      <c r="W157" s="2"/>
    </row>
    <row r="158" customFormat="false" ht="12.75" hidden="false" customHeight="true" outlineLevel="0" collapsed="false">
      <c r="A158" s="6" t="n">
        <v>2</v>
      </c>
      <c r="B158" s="45" t="s">
        <v>199</v>
      </c>
      <c r="C158" s="6" t="n">
        <v>1962</v>
      </c>
      <c r="D158" s="6"/>
      <c r="E158" s="6" t="s">
        <v>58</v>
      </c>
      <c r="F158" s="45" t="s">
        <v>79</v>
      </c>
      <c r="G158" s="6" t="n">
        <v>2</v>
      </c>
      <c r="H158" s="46" t="n">
        <v>2</v>
      </c>
      <c r="I158" s="15" t="n">
        <v>270.5</v>
      </c>
      <c r="J158" s="15" t="n">
        <v>268.4</v>
      </c>
      <c r="K158" s="6" t="n">
        <v>268.4</v>
      </c>
      <c r="L158" s="6" t="n">
        <v>8</v>
      </c>
      <c r="M158" s="15" t="n">
        <f aca="false">'Раздел 2'!C158</f>
        <v>9667038.379768</v>
      </c>
      <c r="N158" s="15" t="n">
        <v>0</v>
      </c>
      <c r="O158" s="15" t="n">
        <v>0</v>
      </c>
      <c r="P158" s="15" t="n">
        <f aca="false">M158</f>
        <v>9667038.379768</v>
      </c>
      <c r="Q158" s="51" t="n">
        <f aca="false">P158/J158</f>
        <v>36017.2815937705</v>
      </c>
      <c r="R158" s="52" t="n">
        <v>44292.92</v>
      </c>
      <c r="S158" s="6" t="n">
        <v>2024</v>
      </c>
      <c r="T158" s="2"/>
      <c r="U158" s="2"/>
      <c r="V158" s="2"/>
      <c r="W158" s="2"/>
    </row>
    <row r="159" customFormat="false" ht="12.75" hidden="false" customHeight="true" outlineLevel="0" collapsed="false">
      <c r="A159" s="27" t="s">
        <v>204</v>
      </c>
      <c r="B159" s="27"/>
      <c r="C159" s="29" t="n">
        <v>2</v>
      </c>
      <c r="D159" s="29"/>
      <c r="E159" s="29"/>
      <c r="F159" s="27"/>
      <c r="G159" s="29"/>
      <c r="H159" s="30"/>
      <c r="I159" s="32" t="n">
        <f aca="false">SUM(I157:I158)</f>
        <v>1634.3</v>
      </c>
      <c r="J159" s="32" t="n">
        <f aca="false">SUM(J157:J158)</f>
        <v>1532.5</v>
      </c>
      <c r="K159" s="32" t="n">
        <f aca="false">SUM(K157:K158)</f>
        <v>268.4</v>
      </c>
      <c r="L159" s="32" t="n">
        <f aca="false">SUM(L157:L158)</f>
        <v>40</v>
      </c>
      <c r="M159" s="32" t="n">
        <f aca="false">SUM(M157:M158)</f>
        <v>10427084.732468</v>
      </c>
      <c r="N159" s="32" t="n">
        <f aca="false">SUM(N157:N158)</f>
        <v>0</v>
      </c>
      <c r="O159" s="32" t="n">
        <f aca="false">SUM(O157:O158)</f>
        <v>0</v>
      </c>
      <c r="P159" s="32" t="n">
        <f aca="false">SUM(P157:P158)</f>
        <v>10427084.732468</v>
      </c>
      <c r="Q159" s="60"/>
      <c r="R159" s="78"/>
      <c r="S159" s="29"/>
      <c r="T159" s="2"/>
      <c r="U159" s="2"/>
      <c r="V159" s="2"/>
      <c r="W159" s="2"/>
    </row>
    <row r="160" customFormat="false" ht="13.35" hidden="false" customHeight="true" outlineLevel="0" collapsed="false">
      <c r="A160" s="21" t="s">
        <v>205</v>
      </c>
      <c r="B160" s="21"/>
      <c r="C160" s="23" t="n">
        <f aca="false">C159+C156+C154</f>
        <v>4</v>
      </c>
      <c r="D160" s="23"/>
      <c r="E160" s="23"/>
      <c r="F160" s="23"/>
      <c r="G160" s="23"/>
      <c r="H160" s="23"/>
      <c r="I160" s="24" t="n">
        <f aca="false">I159+I156+I154</f>
        <v>2744.4</v>
      </c>
      <c r="J160" s="24" t="n">
        <f aca="false">J159+J156+J154</f>
        <v>2593.5</v>
      </c>
      <c r="K160" s="24" t="n">
        <f aca="false">K159+K156+K154</f>
        <v>536.8</v>
      </c>
      <c r="L160" s="24" t="n">
        <f aca="false">L159+L156+L154</f>
        <v>72</v>
      </c>
      <c r="M160" s="24" t="n">
        <f aca="false">M159+M156+M154</f>
        <v>26970567.842468</v>
      </c>
      <c r="N160" s="24" t="n">
        <f aca="false">N159+N156+N154</f>
        <v>0</v>
      </c>
      <c r="O160" s="24" t="n">
        <f aca="false">O159+O156+O154</f>
        <v>0</v>
      </c>
      <c r="P160" s="24" t="n">
        <f aca="false">P159+P156+P154</f>
        <v>26970567.842468</v>
      </c>
      <c r="Q160" s="25"/>
      <c r="R160" s="76"/>
      <c r="S160" s="23"/>
      <c r="T160" s="53"/>
      <c r="U160" s="53"/>
      <c r="V160" s="53"/>
      <c r="W160" s="53"/>
    </row>
    <row r="161" customFormat="false" ht="13.35" hidden="false" customHeight="true" outlineLevel="0" collapsed="false">
      <c r="A161" s="6"/>
      <c r="B161" s="43" t="s">
        <v>206</v>
      </c>
      <c r="C161" s="44"/>
      <c r="D161" s="6"/>
      <c r="E161" s="6"/>
      <c r="F161" s="45"/>
      <c r="G161" s="6"/>
      <c r="H161" s="46"/>
      <c r="I161" s="15"/>
      <c r="J161" s="15"/>
      <c r="K161" s="6"/>
      <c r="L161" s="46"/>
      <c r="M161" s="15"/>
      <c r="N161" s="15"/>
      <c r="O161" s="15"/>
      <c r="P161" s="47"/>
      <c r="Q161" s="51"/>
      <c r="R161" s="77"/>
      <c r="T161" s="2"/>
      <c r="U161" s="2"/>
      <c r="V161" s="2"/>
      <c r="W161" s="2"/>
    </row>
    <row r="162" customFormat="false" ht="12.75" hidden="false" customHeight="true" outlineLevel="0" collapsed="false">
      <c r="A162" s="6" t="n">
        <v>1</v>
      </c>
      <c r="B162" s="45" t="s">
        <v>207</v>
      </c>
      <c r="C162" s="6" t="n">
        <v>1977</v>
      </c>
      <c r="D162" s="6"/>
      <c r="E162" s="6" t="s">
        <v>58</v>
      </c>
      <c r="F162" s="45" t="s">
        <v>79</v>
      </c>
      <c r="G162" s="6" t="n">
        <v>2</v>
      </c>
      <c r="H162" s="46" t="n">
        <v>2</v>
      </c>
      <c r="I162" s="15" t="n">
        <v>568.4</v>
      </c>
      <c r="J162" s="15" t="n">
        <v>556.5</v>
      </c>
      <c r="K162" s="6" t="n">
        <v>487.8</v>
      </c>
      <c r="L162" s="6" t="n">
        <v>12</v>
      </c>
      <c r="M162" s="15" t="n">
        <f aca="false">'Раздел 2'!C162</f>
        <v>12220320.7</v>
      </c>
      <c r="N162" s="15" t="n">
        <v>0</v>
      </c>
      <c r="O162" s="15" t="n">
        <v>0</v>
      </c>
      <c r="P162" s="15" t="n">
        <f aca="false">M162</f>
        <v>12220320.7</v>
      </c>
      <c r="Q162" s="51" t="n">
        <f aca="false">P162/J162</f>
        <v>21959.2465408805</v>
      </c>
      <c r="R162" s="52" t="n">
        <v>33621.42</v>
      </c>
      <c r="S162" s="6" t="n">
        <v>2022</v>
      </c>
      <c r="T162" s="2"/>
      <c r="U162" s="2"/>
      <c r="V162" s="2"/>
      <c r="W162" s="2"/>
    </row>
    <row r="163" customFormat="false" ht="12.75" hidden="false" customHeight="true" outlineLevel="0" collapsed="false">
      <c r="A163" s="27" t="s">
        <v>208</v>
      </c>
      <c r="B163" s="27"/>
      <c r="C163" s="29" t="n">
        <v>1</v>
      </c>
      <c r="D163" s="29"/>
      <c r="E163" s="29"/>
      <c r="F163" s="27"/>
      <c r="G163" s="29"/>
      <c r="H163" s="30"/>
      <c r="I163" s="32" t="n">
        <f aca="false">SUM(I162)</f>
        <v>568.4</v>
      </c>
      <c r="J163" s="32" t="n">
        <f aca="false">SUM(J162)</f>
        <v>556.5</v>
      </c>
      <c r="K163" s="32" t="n">
        <f aca="false">SUM(K162)</f>
        <v>487.8</v>
      </c>
      <c r="L163" s="32" t="n">
        <f aca="false">SUM(L162)</f>
        <v>12</v>
      </c>
      <c r="M163" s="32" t="n">
        <f aca="false">SUM(M162)</f>
        <v>12220320.7</v>
      </c>
      <c r="N163" s="32" t="n">
        <f aca="false">SUM(N162)</f>
        <v>0</v>
      </c>
      <c r="O163" s="32" t="n">
        <f aca="false">SUM(O162)</f>
        <v>0</v>
      </c>
      <c r="P163" s="32" t="n">
        <f aca="false">SUM(P162)</f>
        <v>12220320.7</v>
      </c>
      <c r="Q163" s="60"/>
      <c r="R163" s="79"/>
      <c r="S163" s="32"/>
      <c r="T163" s="2"/>
      <c r="U163" s="2"/>
      <c r="V163" s="2"/>
      <c r="W163" s="2"/>
    </row>
    <row r="164" customFormat="false" ht="12.75" hidden="false" customHeight="true" outlineLevel="0" collapsed="false">
      <c r="A164" s="6" t="n">
        <v>1</v>
      </c>
      <c r="B164" s="45" t="s">
        <v>209</v>
      </c>
      <c r="C164" s="6" t="n">
        <v>1982</v>
      </c>
      <c r="D164" s="17"/>
      <c r="E164" s="6" t="s">
        <v>58</v>
      </c>
      <c r="F164" s="45" t="s">
        <v>120</v>
      </c>
      <c r="G164" s="6" t="n">
        <v>2</v>
      </c>
      <c r="H164" s="46" t="n">
        <v>3</v>
      </c>
      <c r="I164" s="15" t="n">
        <v>797.7</v>
      </c>
      <c r="J164" s="15" t="n">
        <v>714.5</v>
      </c>
      <c r="K164" s="6" t="n">
        <v>332.3</v>
      </c>
      <c r="L164" s="46" t="n">
        <v>16</v>
      </c>
      <c r="M164" s="15" t="n">
        <f aca="false">'Раздел 2'!C164</f>
        <v>163198.353278442</v>
      </c>
      <c r="N164" s="15" t="n">
        <v>0</v>
      </c>
      <c r="O164" s="15" t="n">
        <v>0</v>
      </c>
      <c r="P164" s="15" t="n">
        <f aca="false">M164</f>
        <v>163198.353278442</v>
      </c>
      <c r="Q164" s="51" t="n">
        <f aca="false">P164/J164</f>
        <v>228.409171838267</v>
      </c>
      <c r="R164" s="52" t="n">
        <v>5786.784</v>
      </c>
      <c r="S164" s="6" t="n">
        <v>2023</v>
      </c>
      <c r="T164" s="2"/>
      <c r="U164" s="2"/>
      <c r="V164" s="2"/>
      <c r="W164" s="2"/>
    </row>
    <row r="165" customFormat="false" ht="12.75" hidden="false" customHeight="true" outlineLevel="0" collapsed="false">
      <c r="A165" s="27" t="s">
        <v>210</v>
      </c>
      <c r="B165" s="27"/>
      <c r="C165" s="29" t="n">
        <v>1</v>
      </c>
      <c r="D165" s="29"/>
      <c r="E165" s="29"/>
      <c r="F165" s="27"/>
      <c r="G165" s="29"/>
      <c r="H165" s="30"/>
      <c r="I165" s="32" t="n">
        <f aca="false">SUM(I164)</f>
        <v>797.7</v>
      </c>
      <c r="J165" s="32" t="n">
        <f aca="false">SUM(J164)</f>
        <v>714.5</v>
      </c>
      <c r="K165" s="32" t="n">
        <f aca="false">SUM(K164)</f>
        <v>332.3</v>
      </c>
      <c r="L165" s="32" t="n">
        <f aca="false">SUM(L164)</f>
        <v>16</v>
      </c>
      <c r="M165" s="32" t="n">
        <f aca="false">SUM(M164)</f>
        <v>163198.353278442</v>
      </c>
      <c r="N165" s="32" t="n">
        <f aca="false">SUM(N164)</f>
        <v>0</v>
      </c>
      <c r="O165" s="32" t="n">
        <f aca="false">SUM(O164)</f>
        <v>0</v>
      </c>
      <c r="P165" s="32" t="n">
        <f aca="false">SUM(P164)</f>
        <v>163198.353278442</v>
      </c>
      <c r="Q165" s="60"/>
      <c r="R165" s="79"/>
      <c r="S165" s="80"/>
      <c r="T165" s="2"/>
      <c r="U165" s="2"/>
      <c r="V165" s="2"/>
      <c r="W165" s="2"/>
    </row>
    <row r="166" customFormat="false" ht="12" hidden="false" customHeight="true" outlineLevel="0" collapsed="false">
      <c r="A166" s="6" t="n">
        <v>1</v>
      </c>
      <c r="B166" s="68" t="s">
        <v>211</v>
      </c>
      <c r="C166" s="6" t="s">
        <v>85</v>
      </c>
      <c r="D166" s="6"/>
      <c r="E166" s="6" t="s">
        <v>58</v>
      </c>
      <c r="F166" s="45" t="s">
        <v>120</v>
      </c>
      <c r="G166" s="6" t="n">
        <v>2</v>
      </c>
      <c r="H166" s="46" t="n">
        <v>1</v>
      </c>
      <c r="I166" s="15" t="n">
        <v>362.1</v>
      </c>
      <c r="J166" s="15" t="n">
        <v>316.1</v>
      </c>
      <c r="K166" s="15" t="n">
        <v>0</v>
      </c>
      <c r="L166" s="6" t="n">
        <v>8</v>
      </c>
      <c r="M166" s="15" t="n">
        <f aca="false">'Раздел 2'!C166</f>
        <v>100000</v>
      </c>
      <c r="N166" s="15" t="n">
        <v>0</v>
      </c>
      <c r="O166" s="15" t="n">
        <v>0</v>
      </c>
      <c r="P166" s="15" t="n">
        <f aca="false">M166</f>
        <v>100000</v>
      </c>
      <c r="Q166" s="51" t="n">
        <f aca="false">P166/J166</f>
        <v>316.355583676052</v>
      </c>
      <c r="R166" s="52" t="n">
        <v>3235.856</v>
      </c>
      <c r="S166" s="6" t="n">
        <v>2024</v>
      </c>
      <c r="T166" s="2"/>
      <c r="U166" s="2"/>
      <c r="V166" s="2"/>
      <c r="W166" s="2"/>
    </row>
    <row r="167" customFormat="false" ht="12" hidden="false" customHeight="true" outlineLevel="0" collapsed="false">
      <c r="A167" s="6" t="n">
        <v>2</v>
      </c>
      <c r="B167" s="68" t="s">
        <v>212</v>
      </c>
      <c r="C167" s="6" t="s">
        <v>213</v>
      </c>
      <c r="D167" s="17"/>
      <c r="E167" s="6" t="s">
        <v>58</v>
      </c>
      <c r="F167" s="65" t="s">
        <v>59</v>
      </c>
      <c r="G167" s="6" t="n">
        <v>5</v>
      </c>
      <c r="H167" s="46" t="n">
        <v>2</v>
      </c>
      <c r="I167" s="15" t="n">
        <v>1852.8</v>
      </c>
      <c r="J167" s="15" t="n">
        <v>1748</v>
      </c>
      <c r="K167" s="15" t="n">
        <v>0</v>
      </c>
      <c r="L167" s="46" t="n">
        <v>40</v>
      </c>
      <c r="M167" s="15" t="n">
        <f aca="false">'Раздел 2'!C167</f>
        <v>488766.82</v>
      </c>
      <c r="N167" s="15" t="n">
        <v>0</v>
      </c>
      <c r="O167" s="15" t="n">
        <v>0</v>
      </c>
      <c r="P167" s="15" t="n">
        <f aca="false">M167</f>
        <v>488766.82</v>
      </c>
      <c r="Q167" s="51" t="n">
        <f aca="false">P167/J167</f>
        <v>279.614885583524</v>
      </c>
      <c r="R167" s="52" t="n">
        <v>3379.948</v>
      </c>
      <c r="S167" s="6" t="n">
        <v>2024</v>
      </c>
      <c r="T167" s="2"/>
      <c r="U167" s="2"/>
      <c r="V167" s="2"/>
      <c r="W167" s="2"/>
    </row>
    <row r="168" customFormat="false" ht="12.75" hidden="false" customHeight="true" outlineLevel="0" collapsed="false">
      <c r="A168" s="27" t="s">
        <v>214</v>
      </c>
      <c r="B168" s="27"/>
      <c r="C168" s="29" t="n">
        <v>2</v>
      </c>
      <c r="D168" s="29"/>
      <c r="E168" s="29"/>
      <c r="F168" s="27"/>
      <c r="G168" s="29"/>
      <c r="H168" s="30"/>
      <c r="I168" s="32" t="n">
        <f aca="false">SUM(I166:I167)</f>
        <v>2214.9</v>
      </c>
      <c r="J168" s="32" t="n">
        <f aca="false">SUM(J166:J167)</f>
        <v>2064.1</v>
      </c>
      <c r="K168" s="32" t="n">
        <f aca="false">SUM(K166:K167)</f>
        <v>0</v>
      </c>
      <c r="L168" s="32" t="n">
        <f aca="false">SUM(L166:L167)</f>
        <v>48</v>
      </c>
      <c r="M168" s="32" t="n">
        <f aca="false">SUM(M166:M167)</f>
        <v>588766.82</v>
      </c>
      <c r="N168" s="32" t="n">
        <f aca="false">SUM(N166:N167)</f>
        <v>0</v>
      </c>
      <c r="O168" s="32" t="n">
        <f aca="false">SUM(O166:O167)</f>
        <v>0</v>
      </c>
      <c r="P168" s="32" t="n">
        <f aca="false">SUM(P166:P167)</f>
        <v>588766.82</v>
      </c>
      <c r="Q168" s="60"/>
      <c r="R168" s="79"/>
      <c r="S168" s="32"/>
      <c r="T168" s="2"/>
      <c r="U168" s="2"/>
      <c r="V168" s="2"/>
      <c r="W168" s="2"/>
    </row>
    <row r="169" customFormat="false" ht="13.35" hidden="false" customHeight="true" outlineLevel="0" collapsed="false">
      <c r="A169" s="21" t="s">
        <v>215</v>
      </c>
      <c r="B169" s="21"/>
      <c r="C169" s="81" t="n">
        <f aca="false">C168+C165+C163</f>
        <v>4</v>
      </c>
      <c r="D169" s="81"/>
      <c r="E169" s="81"/>
      <c r="F169" s="81"/>
      <c r="G169" s="81"/>
      <c r="H169" s="81"/>
      <c r="I169" s="82" t="n">
        <f aca="false">I168+I165+I163</f>
        <v>3581</v>
      </c>
      <c r="J169" s="82" t="n">
        <f aca="false">J168+J165+J163</f>
        <v>3335.1</v>
      </c>
      <c r="K169" s="82" t="n">
        <f aca="false">K168+K165+K163</f>
        <v>820.1</v>
      </c>
      <c r="L169" s="82" t="n">
        <f aca="false">L168+L165+L163</f>
        <v>76</v>
      </c>
      <c r="M169" s="82" t="n">
        <f aca="false">M168+M165+M163</f>
        <v>12972285.8732784</v>
      </c>
      <c r="N169" s="82" t="n">
        <f aca="false">N168+N165+N163</f>
        <v>0</v>
      </c>
      <c r="O169" s="82" t="n">
        <f aca="false">O168+O165+O163</f>
        <v>0</v>
      </c>
      <c r="P169" s="82" t="n">
        <f aca="false">P168+P165+P163</f>
        <v>12972285.8732784</v>
      </c>
      <c r="Q169" s="25"/>
      <c r="R169" s="76"/>
      <c r="S169" s="23"/>
      <c r="T169" s="53"/>
      <c r="U169" s="53"/>
      <c r="V169" s="53"/>
      <c r="W169" s="53"/>
    </row>
    <row r="170" customFormat="false" ht="13.35" hidden="false" customHeight="true" outlineLevel="0" collapsed="false">
      <c r="A170" s="6"/>
      <c r="B170" s="43" t="s">
        <v>216</v>
      </c>
      <c r="C170" s="44"/>
      <c r="D170" s="6"/>
      <c r="E170" s="6"/>
      <c r="F170" s="45"/>
      <c r="G170" s="6"/>
      <c r="H170" s="46"/>
      <c r="I170" s="15"/>
      <c r="J170" s="15"/>
      <c r="K170" s="6"/>
      <c r="L170" s="46"/>
      <c r="M170" s="15"/>
      <c r="N170" s="15"/>
      <c r="O170" s="15"/>
      <c r="P170" s="47"/>
      <c r="Q170" s="51"/>
      <c r="R170" s="77"/>
      <c r="T170" s="2"/>
      <c r="U170" s="2"/>
      <c r="V170" s="2"/>
      <c r="W170" s="2"/>
    </row>
    <row r="171" customFormat="false" ht="12.75" hidden="false" customHeight="true" outlineLevel="0" collapsed="false">
      <c r="A171" s="6" t="n">
        <v>1</v>
      </c>
      <c r="B171" s="45" t="s">
        <v>217</v>
      </c>
      <c r="C171" s="6" t="n">
        <v>1984</v>
      </c>
      <c r="D171" s="6"/>
      <c r="E171" s="6" t="s">
        <v>58</v>
      </c>
      <c r="F171" s="45" t="s">
        <v>218</v>
      </c>
      <c r="G171" s="6" t="n">
        <v>5</v>
      </c>
      <c r="H171" s="46" t="n">
        <v>2</v>
      </c>
      <c r="I171" s="15" t="n">
        <v>2252.3</v>
      </c>
      <c r="J171" s="15" t="n">
        <v>1218</v>
      </c>
      <c r="K171" s="6" t="n">
        <v>1194.5</v>
      </c>
      <c r="L171" s="46" t="n">
        <v>56</v>
      </c>
      <c r="M171" s="15" t="n">
        <f aca="false">'Раздел 2'!C171</f>
        <v>8674611.27</v>
      </c>
      <c r="N171" s="15" t="n">
        <v>0</v>
      </c>
      <c r="O171" s="15" t="n">
        <v>0</v>
      </c>
      <c r="P171" s="15" t="n">
        <f aca="false">M171</f>
        <v>8674611.27</v>
      </c>
      <c r="Q171" s="51" t="n">
        <f aca="false">P171/J171</f>
        <v>7122.01253694581</v>
      </c>
      <c r="R171" s="52" t="n">
        <v>13095.67</v>
      </c>
      <c r="S171" s="6" t="n">
        <v>2022</v>
      </c>
      <c r="T171" s="2"/>
      <c r="U171" s="2"/>
      <c r="V171" s="2"/>
      <c r="W171" s="2"/>
    </row>
    <row r="172" customFormat="false" ht="12.75" hidden="false" customHeight="true" outlineLevel="0" collapsed="false">
      <c r="A172" s="6" t="n">
        <v>2</v>
      </c>
      <c r="B172" s="45" t="s">
        <v>219</v>
      </c>
      <c r="C172" s="6" t="n">
        <v>1964</v>
      </c>
      <c r="D172" s="17"/>
      <c r="E172" s="6" t="s">
        <v>58</v>
      </c>
      <c r="F172" s="45" t="s">
        <v>62</v>
      </c>
      <c r="G172" s="6" t="n">
        <v>5</v>
      </c>
      <c r="H172" s="46" t="n">
        <v>3</v>
      </c>
      <c r="I172" s="15" t="n">
        <v>2614.6</v>
      </c>
      <c r="J172" s="15" t="n">
        <v>2528.5</v>
      </c>
      <c r="K172" s="15" t="n">
        <v>2441.6</v>
      </c>
      <c r="L172" s="15" t="n">
        <v>56</v>
      </c>
      <c r="M172" s="15" t="n">
        <f aca="false">'Раздел 2'!C172</f>
        <v>896995.55</v>
      </c>
      <c r="N172" s="15" t="n">
        <v>0</v>
      </c>
      <c r="O172" s="15" t="n">
        <v>0</v>
      </c>
      <c r="P172" s="15" t="n">
        <f aca="false">M172</f>
        <v>896995.55</v>
      </c>
      <c r="Q172" s="51" t="n">
        <f aca="false">P172/J172</f>
        <v>354.754024124975</v>
      </c>
      <c r="R172" s="52" t="n">
        <v>3723.107</v>
      </c>
      <c r="S172" s="6" t="n">
        <v>2022</v>
      </c>
      <c r="T172" s="2"/>
      <c r="U172" s="2"/>
      <c r="V172" s="2"/>
      <c r="W172" s="2"/>
    </row>
    <row r="173" customFormat="false" ht="12.75" hidden="false" customHeight="true" outlineLevel="0" collapsed="false">
      <c r="A173" s="27" t="s">
        <v>220</v>
      </c>
      <c r="B173" s="27"/>
      <c r="C173" s="29" t="n">
        <v>2</v>
      </c>
      <c r="D173" s="29"/>
      <c r="E173" s="29"/>
      <c r="F173" s="27"/>
      <c r="G173" s="29"/>
      <c r="H173" s="30"/>
      <c r="I173" s="32" t="n">
        <f aca="false">SUM(I171:I172)</f>
        <v>4866.9</v>
      </c>
      <c r="J173" s="32" t="n">
        <f aca="false">SUM(J171:J172)</f>
        <v>3746.5</v>
      </c>
      <c r="K173" s="32" t="n">
        <f aca="false">SUM(K171:K172)</f>
        <v>3636.1</v>
      </c>
      <c r="L173" s="32" t="n">
        <f aca="false">SUM(L171:L172)</f>
        <v>112</v>
      </c>
      <c r="M173" s="32" t="n">
        <f aca="false">SUM(M171:M172)</f>
        <v>9571606.82</v>
      </c>
      <c r="N173" s="32" t="n">
        <f aca="false">SUM(N171:N172)</f>
        <v>0</v>
      </c>
      <c r="O173" s="32" t="n">
        <f aca="false">SUM(O171:O172)</f>
        <v>0</v>
      </c>
      <c r="P173" s="32" t="n">
        <f aca="false">SUM(P171:P172)</f>
        <v>9571606.82</v>
      </c>
      <c r="Q173" s="60"/>
      <c r="R173" s="78"/>
      <c r="S173" s="29"/>
      <c r="T173" s="2"/>
      <c r="U173" s="2"/>
      <c r="V173" s="2"/>
      <c r="W173" s="2"/>
    </row>
    <row r="174" customFormat="false" ht="12.75" hidden="false" customHeight="true" outlineLevel="0" collapsed="false">
      <c r="A174" s="6" t="n">
        <v>1</v>
      </c>
      <c r="B174" s="45" t="s">
        <v>221</v>
      </c>
      <c r="C174" s="6" t="s">
        <v>98</v>
      </c>
      <c r="D174" s="17"/>
      <c r="E174" s="6" t="s">
        <v>58</v>
      </c>
      <c r="F174" s="45" t="s">
        <v>59</v>
      </c>
      <c r="G174" s="6" t="n">
        <v>3</v>
      </c>
      <c r="H174" s="46" t="n">
        <v>3</v>
      </c>
      <c r="I174" s="15" t="n">
        <v>1531.46</v>
      </c>
      <c r="J174" s="15" t="n">
        <v>1464</v>
      </c>
      <c r="K174" s="6" t="n">
        <v>1531.46</v>
      </c>
      <c r="L174" s="46" t="n">
        <v>36</v>
      </c>
      <c r="M174" s="15" t="n">
        <f aca="false">'Раздел 2'!C174</f>
        <v>25489367.9336</v>
      </c>
      <c r="N174" s="15" t="n">
        <v>0</v>
      </c>
      <c r="O174" s="15" t="n">
        <v>0</v>
      </c>
      <c r="P174" s="15" t="n">
        <f aca="false">M174</f>
        <v>25489367.9336</v>
      </c>
      <c r="Q174" s="51" t="n">
        <f aca="false">P174/J174</f>
        <v>17410.7704464481</v>
      </c>
      <c r="R174" s="52" t="n">
        <v>23904.53</v>
      </c>
      <c r="S174" s="6" t="n">
        <v>2023</v>
      </c>
      <c r="T174" s="2"/>
      <c r="U174" s="2"/>
      <c r="V174" s="2"/>
      <c r="W174" s="2"/>
    </row>
    <row r="175" customFormat="false" ht="12.75" hidden="false" customHeight="true" outlineLevel="0" collapsed="false">
      <c r="A175" s="6" t="n">
        <v>2</v>
      </c>
      <c r="B175" s="45" t="s">
        <v>219</v>
      </c>
      <c r="C175" s="6" t="n">
        <v>1964</v>
      </c>
      <c r="D175" s="17"/>
      <c r="E175" s="6" t="s">
        <v>58</v>
      </c>
      <c r="F175" s="45" t="s">
        <v>62</v>
      </c>
      <c r="G175" s="6" t="n">
        <v>5</v>
      </c>
      <c r="H175" s="46" t="n">
        <v>3</v>
      </c>
      <c r="I175" s="15" t="n">
        <v>2614.6</v>
      </c>
      <c r="J175" s="15" t="n">
        <v>2528.5</v>
      </c>
      <c r="K175" s="6" t="n">
        <v>2441.6</v>
      </c>
      <c r="L175" s="46" t="n">
        <v>56</v>
      </c>
      <c r="M175" s="15" t="n">
        <f aca="false">'Раздел 2'!C175</f>
        <v>21341873.24</v>
      </c>
      <c r="N175" s="15" t="n">
        <v>0</v>
      </c>
      <c r="O175" s="15" t="n">
        <v>0</v>
      </c>
      <c r="P175" s="15" t="n">
        <f aca="false">M175</f>
        <v>21341873.24</v>
      </c>
      <c r="Q175" s="51" t="n">
        <f aca="false">P175/J175</f>
        <v>8440.52728495155</v>
      </c>
      <c r="R175" s="52" t="n">
        <v>45991.04</v>
      </c>
      <c r="S175" s="6" t="n">
        <v>2023</v>
      </c>
      <c r="T175" s="2"/>
      <c r="U175" s="2"/>
      <c r="V175" s="2"/>
      <c r="W175" s="2"/>
    </row>
    <row r="176" customFormat="false" ht="12.75" hidden="false" customHeight="true" outlineLevel="0" collapsed="false">
      <c r="A176" s="27" t="s">
        <v>222</v>
      </c>
      <c r="B176" s="27"/>
      <c r="C176" s="29" t="n">
        <v>2</v>
      </c>
      <c r="D176" s="29"/>
      <c r="E176" s="29"/>
      <c r="F176" s="83"/>
      <c r="G176" s="80"/>
      <c r="H176" s="84"/>
      <c r="I176" s="32" t="n">
        <f aca="false">SUM(I174:I175)</f>
        <v>4146.06</v>
      </c>
      <c r="J176" s="32" t="n">
        <f aca="false">SUM(J174:J175)</f>
        <v>3992.5</v>
      </c>
      <c r="K176" s="32" t="n">
        <f aca="false">SUM(K174:K175)</f>
        <v>3973.06</v>
      </c>
      <c r="L176" s="32" t="n">
        <f aca="false">SUM(L174:L175)</f>
        <v>92</v>
      </c>
      <c r="M176" s="32" t="n">
        <f aca="false">SUM(M174:M175)</f>
        <v>46831241.1736</v>
      </c>
      <c r="N176" s="32" t="n">
        <f aca="false">SUM(N174:N175)</f>
        <v>0</v>
      </c>
      <c r="O176" s="32" t="n">
        <f aca="false">SUM(O174:O175)</f>
        <v>0</v>
      </c>
      <c r="P176" s="32" t="n">
        <f aca="false">SUM(P174:P175)</f>
        <v>46831241.1736</v>
      </c>
      <c r="Q176" s="60"/>
      <c r="R176" s="78"/>
      <c r="S176" s="29"/>
      <c r="T176" s="2"/>
      <c r="U176" s="2"/>
      <c r="V176" s="2"/>
      <c r="W176" s="2"/>
    </row>
    <row r="177" customFormat="false" ht="12.75" hidden="false" customHeight="true" outlineLevel="0" collapsed="false">
      <c r="A177" s="6" t="n">
        <v>1</v>
      </c>
      <c r="B177" s="59" t="s">
        <v>223</v>
      </c>
      <c r="C177" s="6" t="s">
        <v>224</v>
      </c>
      <c r="D177" s="17"/>
      <c r="E177" s="17" t="s">
        <v>49</v>
      </c>
      <c r="F177" s="45" t="s">
        <v>62</v>
      </c>
      <c r="G177" s="6" t="n">
        <v>5</v>
      </c>
      <c r="H177" s="46" t="n">
        <v>4</v>
      </c>
      <c r="I177" s="15" t="n">
        <v>4349.5</v>
      </c>
      <c r="J177" s="15" t="n">
        <v>4279</v>
      </c>
      <c r="K177" s="15" t="n">
        <v>3318</v>
      </c>
      <c r="L177" s="46" t="n">
        <v>70</v>
      </c>
      <c r="M177" s="15" t="n">
        <f aca="false">'Раздел 2'!C177</f>
        <v>59279980.3889986</v>
      </c>
      <c r="N177" s="15" t="n">
        <v>0</v>
      </c>
      <c r="O177" s="15" t="n">
        <v>0</v>
      </c>
      <c r="P177" s="15" t="n">
        <f aca="false">M177</f>
        <v>59279980.3889986</v>
      </c>
      <c r="Q177" s="51" t="n">
        <f aca="false">P177/J177</f>
        <v>13853.6995534</v>
      </c>
      <c r="R177" s="52" t="n">
        <v>23990.93</v>
      </c>
      <c r="S177" s="6" t="n">
        <v>2024</v>
      </c>
      <c r="T177" s="2"/>
      <c r="U177" s="2"/>
      <c r="V177" s="2"/>
      <c r="W177" s="2"/>
    </row>
    <row r="178" customFormat="false" ht="12.75" hidden="false" customHeight="true" outlineLevel="0" collapsed="false">
      <c r="A178" s="6" t="n">
        <v>2</v>
      </c>
      <c r="B178" s="45" t="s">
        <v>219</v>
      </c>
      <c r="C178" s="6" t="n">
        <v>1964</v>
      </c>
      <c r="D178" s="17"/>
      <c r="E178" s="6" t="s">
        <v>58</v>
      </c>
      <c r="F178" s="45" t="s">
        <v>62</v>
      </c>
      <c r="G178" s="6" t="n">
        <v>5</v>
      </c>
      <c r="H178" s="46" t="n">
        <v>3</v>
      </c>
      <c r="I178" s="15" t="n">
        <v>2614.6</v>
      </c>
      <c r="J178" s="15" t="n">
        <v>2528.5</v>
      </c>
      <c r="K178" s="6" t="n">
        <v>2441.6</v>
      </c>
      <c r="L178" s="46" t="n">
        <v>56</v>
      </c>
      <c r="M178" s="15" t="n">
        <f aca="false">'Раздел 2'!C178</f>
        <v>16979884.88</v>
      </c>
      <c r="N178" s="15" t="n">
        <v>0</v>
      </c>
      <c r="O178" s="15" t="n">
        <v>0</v>
      </c>
      <c r="P178" s="15" t="n">
        <f aca="false">M178</f>
        <v>16979884.88</v>
      </c>
      <c r="Q178" s="51" t="n">
        <f aca="false">P178/J178</f>
        <v>6715.39841012458</v>
      </c>
      <c r="R178" s="52" t="n">
        <v>45991.04</v>
      </c>
      <c r="S178" s="6" t="n">
        <v>2024</v>
      </c>
      <c r="T178" s="2"/>
      <c r="U178" s="2"/>
      <c r="V178" s="2"/>
      <c r="W178" s="2"/>
    </row>
    <row r="179" customFormat="false" ht="12.75" hidden="false" customHeight="true" outlineLevel="0" collapsed="false">
      <c r="A179" s="27" t="s">
        <v>225</v>
      </c>
      <c r="B179" s="27"/>
      <c r="C179" s="29" t="n">
        <v>2</v>
      </c>
      <c r="D179" s="29"/>
      <c r="E179" s="29"/>
      <c r="F179" s="27"/>
      <c r="G179" s="29"/>
      <c r="H179" s="30"/>
      <c r="I179" s="32" t="n">
        <f aca="false">SUM(I177:I178)</f>
        <v>6964.1</v>
      </c>
      <c r="J179" s="32" t="n">
        <f aca="false">SUM(J177:J178)</f>
        <v>6807.5</v>
      </c>
      <c r="K179" s="32" t="n">
        <f aca="false">SUM(K177:K178)</f>
        <v>5759.6</v>
      </c>
      <c r="L179" s="32" t="n">
        <f aca="false">SUM(L177:L178)</f>
        <v>126</v>
      </c>
      <c r="M179" s="32" t="n">
        <f aca="false">SUM(M177:M178)</f>
        <v>76259865.2689986</v>
      </c>
      <c r="N179" s="32" t="n">
        <f aca="false">SUM(N177:N178)</f>
        <v>0</v>
      </c>
      <c r="O179" s="32" t="n">
        <f aca="false">SUM(O177:O178)</f>
        <v>0</v>
      </c>
      <c r="P179" s="32" t="n">
        <f aca="false">SUM(P177:P178)</f>
        <v>76259865.2689986</v>
      </c>
      <c r="Q179" s="60"/>
      <c r="R179" s="78"/>
      <c r="S179" s="29"/>
      <c r="T179" s="2"/>
      <c r="U179" s="2"/>
      <c r="V179" s="2"/>
      <c r="W179" s="2"/>
    </row>
    <row r="180" customFormat="false" ht="13.35" hidden="false" customHeight="true" outlineLevel="0" collapsed="false">
      <c r="A180" s="21" t="s">
        <v>226</v>
      </c>
      <c r="B180" s="21"/>
      <c r="C180" s="23" t="n">
        <f aca="false">C179+C176+C173</f>
        <v>6</v>
      </c>
      <c r="D180" s="23"/>
      <c r="E180" s="23"/>
      <c r="F180" s="23"/>
      <c r="G180" s="23"/>
      <c r="H180" s="23"/>
      <c r="I180" s="24" t="n">
        <f aca="false">I179+I176+I173</f>
        <v>15977.06</v>
      </c>
      <c r="J180" s="24" t="n">
        <f aca="false">J179+J176+J173</f>
        <v>14546.5</v>
      </c>
      <c r="K180" s="23" t="n">
        <f aca="false">K179+K176+K173</f>
        <v>13368.76</v>
      </c>
      <c r="L180" s="23" t="n">
        <f aca="false">L179+L176+L173</f>
        <v>330</v>
      </c>
      <c r="M180" s="24" t="n">
        <f aca="false">M173+M176+M179</f>
        <v>132662713.262599</v>
      </c>
      <c r="N180" s="23"/>
      <c r="O180" s="23"/>
      <c r="P180" s="24" t="n">
        <f aca="false">P179+P176+P173</f>
        <v>132662713.262599</v>
      </c>
      <c r="Q180" s="25"/>
      <c r="R180" s="76"/>
      <c r="S180" s="23"/>
      <c r="T180" s="53"/>
      <c r="U180" s="53"/>
      <c r="V180" s="53"/>
      <c r="W180" s="53"/>
    </row>
    <row r="181" customFormat="false" ht="13.35" hidden="false" customHeight="true" outlineLevel="0" collapsed="false">
      <c r="A181" s="6"/>
      <c r="B181" s="43" t="s">
        <v>227</v>
      </c>
      <c r="C181" s="44"/>
      <c r="D181" s="6"/>
      <c r="E181" s="6"/>
      <c r="F181" s="45"/>
      <c r="G181" s="6"/>
      <c r="H181" s="46"/>
      <c r="I181" s="15"/>
      <c r="J181" s="15"/>
      <c r="K181" s="6"/>
      <c r="L181" s="46"/>
      <c r="M181" s="15"/>
      <c r="N181" s="15"/>
      <c r="O181" s="15"/>
      <c r="P181" s="47"/>
      <c r="Q181" s="51"/>
      <c r="R181" s="77"/>
      <c r="T181" s="2"/>
      <c r="U181" s="2"/>
      <c r="V181" s="2"/>
      <c r="W181" s="2"/>
    </row>
    <row r="182" customFormat="false" ht="12.75" hidden="false" customHeight="true" outlineLevel="0" collapsed="false">
      <c r="A182" s="6" t="n">
        <v>1</v>
      </c>
      <c r="B182" s="45" t="s">
        <v>228</v>
      </c>
      <c r="C182" s="6" t="n">
        <v>1951</v>
      </c>
      <c r="D182" s="17"/>
      <c r="E182" s="6" t="s">
        <v>58</v>
      </c>
      <c r="F182" s="45" t="s">
        <v>79</v>
      </c>
      <c r="G182" s="6" t="n">
        <v>2</v>
      </c>
      <c r="H182" s="46" t="n">
        <v>1</v>
      </c>
      <c r="I182" s="15" t="n">
        <v>1308.5</v>
      </c>
      <c r="J182" s="15" t="n">
        <v>1181.9</v>
      </c>
      <c r="K182" s="55" t="n">
        <v>907</v>
      </c>
      <c r="L182" s="46" t="n">
        <v>8</v>
      </c>
      <c r="M182" s="15" t="n">
        <f aca="false">'Раздел 2'!C182</f>
        <v>19808861.99</v>
      </c>
      <c r="N182" s="15" t="n">
        <v>0</v>
      </c>
      <c r="O182" s="15" t="n">
        <v>0</v>
      </c>
      <c r="P182" s="15" t="n">
        <f aca="false">M182</f>
        <v>19808861.99</v>
      </c>
      <c r="Q182" s="51" t="n">
        <f aca="false">P182/J182</f>
        <v>16760.184440308</v>
      </c>
      <c r="R182" s="52" t="n">
        <v>33621.42</v>
      </c>
      <c r="S182" s="6" t="n">
        <v>2022</v>
      </c>
      <c r="T182" s="2"/>
      <c r="U182" s="2"/>
      <c r="V182" s="2"/>
      <c r="W182" s="2"/>
    </row>
    <row r="183" customFormat="false" ht="12.75" hidden="false" customHeight="true" outlineLevel="0" collapsed="false">
      <c r="A183" s="6" t="n">
        <f aca="false">A182+1</f>
        <v>2</v>
      </c>
      <c r="B183" s="45" t="s">
        <v>229</v>
      </c>
      <c r="C183" s="6" t="n">
        <v>1958</v>
      </c>
      <c r="D183" s="6"/>
      <c r="E183" s="6" t="s">
        <v>58</v>
      </c>
      <c r="F183" s="45" t="s">
        <v>79</v>
      </c>
      <c r="G183" s="6" t="n">
        <v>2</v>
      </c>
      <c r="H183" s="46" t="n">
        <v>1</v>
      </c>
      <c r="I183" s="15" t="n">
        <v>468.5</v>
      </c>
      <c r="J183" s="15" t="n">
        <v>439.1</v>
      </c>
      <c r="K183" s="15" t="n">
        <v>388.5</v>
      </c>
      <c r="L183" s="6" t="n">
        <v>8</v>
      </c>
      <c r="M183" s="15" t="n">
        <f aca="false">'Раздел 2'!C183</f>
        <v>181104.58</v>
      </c>
      <c r="N183" s="15" t="n">
        <v>0</v>
      </c>
      <c r="O183" s="15" t="n">
        <v>0</v>
      </c>
      <c r="P183" s="15" t="n">
        <f aca="false">M183</f>
        <v>181104.58</v>
      </c>
      <c r="Q183" s="51" t="n">
        <f aca="false">P183/J183</f>
        <v>412.444955590982</v>
      </c>
      <c r="R183" s="52" t="n">
        <v>3937.388</v>
      </c>
      <c r="S183" s="6" t="n">
        <v>2022</v>
      </c>
      <c r="T183" s="2"/>
      <c r="U183" s="2"/>
      <c r="V183" s="2"/>
      <c r="W183" s="2"/>
    </row>
    <row r="184" customFormat="false" ht="12.75" hidden="false" customHeight="true" outlineLevel="0" collapsed="false">
      <c r="A184" s="6" t="n">
        <f aca="false">A183+1</f>
        <v>3</v>
      </c>
      <c r="B184" s="45" t="s">
        <v>230</v>
      </c>
      <c r="C184" s="6" t="n">
        <v>1951</v>
      </c>
      <c r="D184" s="17"/>
      <c r="E184" s="6" t="s">
        <v>58</v>
      </c>
      <c r="F184" s="45" t="s">
        <v>79</v>
      </c>
      <c r="G184" s="6" t="n">
        <v>2</v>
      </c>
      <c r="H184" s="46" t="n">
        <v>3</v>
      </c>
      <c r="I184" s="15" t="n">
        <v>1318</v>
      </c>
      <c r="J184" s="15" t="n">
        <v>1184.3</v>
      </c>
      <c r="K184" s="15" t="n">
        <v>1003.6</v>
      </c>
      <c r="L184" s="6" t="n">
        <v>24</v>
      </c>
      <c r="M184" s="15" t="n">
        <f aca="false">'Раздел 2'!C184</f>
        <v>13949056.46335</v>
      </c>
      <c r="N184" s="15" t="n">
        <v>0</v>
      </c>
      <c r="O184" s="15" t="n">
        <v>0</v>
      </c>
      <c r="P184" s="15" t="n">
        <f aca="false">M184</f>
        <v>13949056.46335</v>
      </c>
      <c r="Q184" s="51" t="n">
        <f aca="false">P184/J184</f>
        <v>11778.3133187115</v>
      </c>
      <c r="R184" s="52" t="n">
        <v>23904.53</v>
      </c>
      <c r="S184" s="6" t="n">
        <v>2022</v>
      </c>
      <c r="T184" s="2"/>
      <c r="U184" s="2"/>
      <c r="V184" s="2"/>
      <c r="W184" s="2"/>
    </row>
    <row r="185" customFormat="false" ht="12.75" hidden="false" customHeight="true" outlineLevel="0" collapsed="false">
      <c r="A185" s="6" t="n">
        <f aca="false">A184+1</f>
        <v>4</v>
      </c>
      <c r="B185" s="45" t="s">
        <v>231</v>
      </c>
      <c r="C185" s="6" t="n">
        <v>1957</v>
      </c>
      <c r="D185" s="6"/>
      <c r="E185" s="6" t="s">
        <v>58</v>
      </c>
      <c r="F185" s="45" t="s">
        <v>79</v>
      </c>
      <c r="G185" s="6" t="n">
        <v>2</v>
      </c>
      <c r="H185" s="46" t="n">
        <v>2</v>
      </c>
      <c r="I185" s="15" t="n">
        <v>813.2</v>
      </c>
      <c r="J185" s="15" t="n">
        <v>739.72</v>
      </c>
      <c r="K185" s="15" t="n">
        <v>549.3</v>
      </c>
      <c r="L185" s="6" t="n">
        <v>16</v>
      </c>
      <c r="M185" s="15" t="n">
        <f aca="false">'Раздел 2'!C185</f>
        <v>9638360.87</v>
      </c>
      <c r="N185" s="15" t="n">
        <v>0</v>
      </c>
      <c r="O185" s="15" t="n">
        <v>0</v>
      </c>
      <c r="P185" s="15" t="n">
        <f aca="false">M185</f>
        <v>9638360.87</v>
      </c>
      <c r="Q185" s="51" t="n">
        <f aca="false">P185/J185</f>
        <v>13029.7421591954</v>
      </c>
      <c r="R185" s="52" t="n">
        <v>23904.53</v>
      </c>
      <c r="S185" s="6" t="n">
        <v>2022</v>
      </c>
      <c r="T185" s="2"/>
      <c r="U185" s="2"/>
      <c r="V185" s="2"/>
      <c r="W185" s="2"/>
    </row>
    <row r="186" customFormat="false" ht="12.75" hidden="false" customHeight="true" outlineLevel="0" collapsed="false">
      <c r="A186" s="6" t="n">
        <f aca="false">A185+1</f>
        <v>5</v>
      </c>
      <c r="B186" s="45" t="s">
        <v>232</v>
      </c>
      <c r="C186" s="6" t="s">
        <v>233</v>
      </c>
      <c r="D186" s="17"/>
      <c r="E186" s="6" t="s">
        <v>58</v>
      </c>
      <c r="F186" s="45" t="s">
        <v>79</v>
      </c>
      <c r="G186" s="6" t="n">
        <v>2</v>
      </c>
      <c r="H186" s="46" t="n">
        <v>1</v>
      </c>
      <c r="I186" s="15" t="n">
        <v>715.4</v>
      </c>
      <c r="J186" s="15" t="n">
        <v>715.4</v>
      </c>
      <c r="K186" s="15" t="n">
        <v>0</v>
      </c>
      <c r="L186" s="46" t="n">
        <v>25</v>
      </c>
      <c r="M186" s="15" t="n">
        <f aca="false">'Раздел 2'!C186</f>
        <v>15233963.77</v>
      </c>
      <c r="N186" s="15" t="n">
        <v>0</v>
      </c>
      <c r="O186" s="15" t="n">
        <v>0</v>
      </c>
      <c r="P186" s="15" t="n">
        <f aca="false">M186</f>
        <v>15233963.77</v>
      </c>
      <c r="Q186" s="51" t="n">
        <f aca="false">P186/J186</f>
        <v>21294.3301230081</v>
      </c>
      <c r="R186" s="52" t="n">
        <v>26397.18</v>
      </c>
      <c r="S186" s="6" t="n">
        <v>2022</v>
      </c>
      <c r="T186" s="2"/>
      <c r="U186" s="2"/>
      <c r="V186" s="2"/>
      <c r="W186" s="2"/>
    </row>
    <row r="187" customFormat="false" ht="12.75" hidden="false" customHeight="true" outlineLevel="0" collapsed="false">
      <c r="A187" s="6" t="n">
        <f aca="false">A186+1</f>
        <v>6</v>
      </c>
      <c r="B187" s="45" t="s">
        <v>234</v>
      </c>
      <c r="C187" s="6" t="s">
        <v>83</v>
      </c>
      <c r="D187" s="17"/>
      <c r="E187" s="6" t="s">
        <v>58</v>
      </c>
      <c r="F187" s="45" t="s">
        <v>79</v>
      </c>
      <c r="G187" s="6" t="n">
        <v>4</v>
      </c>
      <c r="H187" s="46" t="n">
        <v>3</v>
      </c>
      <c r="I187" s="15" t="n">
        <v>2805.5</v>
      </c>
      <c r="J187" s="15" t="n">
        <v>2708.6</v>
      </c>
      <c r="K187" s="15" t="n">
        <v>1199.86</v>
      </c>
      <c r="L187" s="46" t="n">
        <v>100</v>
      </c>
      <c r="M187" s="15" t="n">
        <f aca="false">'Раздел 2'!C187</f>
        <v>452455.64</v>
      </c>
      <c r="N187" s="15" t="n">
        <v>0</v>
      </c>
      <c r="O187" s="15" t="n">
        <v>0</v>
      </c>
      <c r="P187" s="15" t="n">
        <f aca="false">M187</f>
        <v>452455.64</v>
      </c>
      <c r="Q187" s="51" t="n">
        <f aca="false">P187/J187</f>
        <v>167.04409658126</v>
      </c>
      <c r="R187" s="52" t="n">
        <v>3937.388</v>
      </c>
      <c r="S187" s="6" t="n">
        <v>2022</v>
      </c>
      <c r="T187" s="2"/>
      <c r="U187" s="2"/>
      <c r="V187" s="2"/>
      <c r="W187" s="2"/>
    </row>
    <row r="188" customFormat="false" ht="12.75" hidden="false" customHeight="true" outlineLevel="0" collapsed="false">
      <c r="A188" s="6" t="n">
        <f aca="false">A187+1</f>
        <v>7</v>
      </c>
      <c r="B188" s="45" t="s">
        <v>235</v>
      </c>
      <c r="C188" s="6" t="s">
        <v>83</v>
      </c>
      <c r="D188" s="17"/>
      <c r="E188" s="6" t="s">
        <v>58</v>
      </c>
      <c r="F188" s="45" t="s">
        <v>79</v>
      </c>
      <c r="G188" s="6" t="n">
        <v>4</v>
      </c>
      <c r="H188" s="46" t="n">
        <v>3</v>
      </c>
      <c r="I188" s="15" t="n">
        <v>2515</v>
      </c>
      <c r="J188" s="15" t="n">
        <v>2325.4</v>
      </c>
      <c r="K188" s="15" t="n">
        <v>1352.74</v>
      </c>
      <c r="L188" s="46" t="n">
        <v>80</v>
      </c>
      <c r="M188" s="15" t="n">
        <f aca="false">'Раздел 2'!C188</f>
        <v>431998.96</v>
      </c>
      <c r="N188" s="15" t="n">
        <v>0</v>
      </c>
      <c r="O188" s="15" t="n">
        <v>0</v>
      </c>
      <c r="P188" s="15" t="n">
        <f aca="false">M188</f>
        <v>431998.96</v>
      </c>
      <c r="Q188" s="51" t="n">
        <f aca="false">P188/J188</f>
        <v>185.774043175368</v>
      </c>
      <c r="R188" s="52" t="n">
        <v>3937.388</v>
      </c>
      <c r="S188" s="6" t="n">
        <v>2022</v>
      </c>
      <c r="T188" s="2"/>
      <c r="U188" s="2"/>
      <c r="V188" s="2"/>
      <c r="W188" s="2"/>
    </row>
    <row r="189" customFormat="false" ht="12.75" hidden="false" customHeight="true" outlineLevel="0" collapsed="false">
      <c r="A189" s="6" t="n">
        <f aca="false">A188+1</f>
        <v>8</v>
      </c>
      <c r="B189" s="45" t="s">
        <v>236</v>
      </c>
      <c r="C189" s="6" t="s">
        <v>116</v>
      </c>
      <c r="D189" s="17"/>
      <c r="E189" s="6" t="s">
        <v>58</v>
      </c>
      <c r="F189" s="45" t="s">
        <v>79</v>
      </c>
      <c r="G189" s="6" t="n">
        <v>4</v>
      </c>
      <c r="H189" s="46" t="n">
        <v>2</v>
      </c>
      <c r="I189" s="15" t="n">
        <v>1706.9</v>
      </c>
      <c r="J189" s="15" t="n">
        <v>1599.8</v>
      </c>
      <c r="K189" s="15" t="n">
        <v>1324.29</v>
      </c>
      <c r="L189" s="46" t="n">
        <v>75</v>
      </c>
      <c r="M189" s="15" t="n">
        <f aca="false">'Раздел 2'!C189</f>
        <v>377577.09</v>
      </c>
      <c r="N189" s="15" t="n">
        <v>0</v>
      </c>
      <c r="O189" s="15" t="n">
        <v>0</v>
      </c>
      <c r="P189" s="15" t="n">
        <f aca="false">M189</f>
        <v>377577.09</v>
      </c>
      <c r="Q189" s="51" t="n">
        <f aca="false">P189/J189</f>
        <v>236.015183147894</v>
      </c>
      <c r="R189" s="52" t="n">
        <v>3585.451</v>
      </c>
      <c r="S189" s="6" t="n">
        <v>2022</v>
      </c>
      <c r="T189" s="2"/>
      <c r="U189" s="2"/>
      <c r="V189" s="2"/>
      <c r="W189" s="2"/>
    </row>
    <row r="190" customFormat="false" ht="12.75" hidden="false" customHeight="true" outlineLevel="0" collapsed="false">
      <c r="A190" s="6" t="n">
        <f aca="false">A189+1</f>
        <v>9</v>
      </c>
      <c r="B190" s="45" t="s">
        <v>237</v>
      </c>
      <c r="C190" s="6" t="s">
        <v>238</v>
      </c>
      <c r="D190" s="17"/>
      <c r="E190" s="6" t="s">
        <v>58</v>
      </c>
      <c r="F190" s="45" t="s">
        <v>79</v>
      </c>
      <c r="G190" s="6" t="n">
        <v>2</v>
      </c>
      <c r="H190" s="46" t="n">
        <v>3</v>
      </c>
      <c r="I190" s="15" t="n">
        <v>1364.2</v>
      </c>
      <c r="J190" s="15" t="n">
        <v>1232.3</v>
      </c>
      <c r="K190" s="15" t="n">
        <v>779.7</v>
      </c>
      <c r="L190" s="46" t="n">
        <v>28</v>
      </c>
      <c r="M190" s="15" t="n">
        <f aca="false">'Раздел 2'!C190</f>
        <v>313723.8</v>
      </c>
      <c r="N190" s="15" t="n">
        <v>0</v>
      </c>
      <c r="O190" s="15" t="n">
        <v>0</v>
      </c>
      <c r="P190" s="15" t="n">
        <f aca="false">M190</f>
        <v>313723.8</v>
      </c>
      <c r="Q190" s="51" t="n">
        <f aca="false">P190/J190</f>
        <v>254.583948713787</v>
      </c>
      <c r="R190" s="52" t="n">
        <v>3937.388</v>
      </c>
      <c r="S190" s="6" t="n">
        <v>2022</v>
      </c>
      <c r="T190" s="2"/>
      <c r="U190" s="2"/>
      <c r="V190" s="2"/>
      <c r="W190" s="2"/>
    </row>
    <row r="191" customFormat="false" ht="12.75" hidden="false" customHeight="true" outlineLevel="0" collapsed="false">
      <c r="A191" s="6" t="n">
        <f aca="false">A190+1</f>
        <v>10</v>
      </c>
      <c r="B191" s="45" t="s">
        <v>239</v>
      </c>
      <c r="C191" s="6" t="s">
        <v>224</v>
      </c>
      <c r="D191" s="17"/>
      <c r="E191" s="6" t="s">
        <v>58</v>
      </c>
      <c r="F191" s="45" t="s">
        <v>79</v>
      </c>
      <c r="G191" s="6" t="n">
        <v>3</v>
      </c>
      <c r="H191" s="46" t="n">
        <v>3</v>
      </c>
      <c r="I191" s="15" t="n">
        <v>1903.2</v>
      </c>
      <c r="J191" s="15" t="n">
        <v>1755</v>
      </c>
      <c r="K191" s="15" t="n">
        <v>1094.6</v>
      </c>
      <c r="L191" s="46" t="n">
        <v>21</v>
      </c>
      <c r="M191" s="15" t="n">
        <f aca="false">'Раздел 2'!C191</f>
        <v>349049.36</v>
      </c>
      <c r="N191" s="15" t="n">
        <v>0</v>
      </c>
      <c r="O191" s="15" t="n">
        <v>0</v>
      </c>
      <c r="P191" s="15" t="n">
        <f aca="false">M191</f>
        <v>349049.36</v>
      </c>
      <c r="Q191" s="51" t="n">
        <f aca="false">P191/J191</f>
        <v>198.888524216524</v>
      </c>
      <c r="R191" s="52" t="n">
        <v>2953.459</v>
      </c>
      <c r="S191" s="6" t="n">
        <v>2022</v>
      </c>
      <c r="T191" s="2"/>
      <c r="U191" s="2"/>
      <c r="V191" s="2"/>
      <c r="W191" s="2"/>
    </row>
    <row r="192" customFormat="false" ht="12.75" hidden="false" customHeight="true" outlineLevel="0" collapsed="false">
      <c r="A192" s="6" t="n">
        <f aca="false">A191+1</f>
        <v>11</v>
      </c>
      <c r="B192" s="45" t="s">
        <v>240</v>
      </c>
      <c r="C192" s="6" t="s">
        <v>98</v>
      </c>
      <c r="D192" s="17"/>
      <c r="E192" s="6" t="s">
        <v>58</v>
      </c>
      <c r="F192" s="45" t="s">
        <v>79</v>
      </c>
      <c r="G192" s="6" t="n">
        <v>2</v>
      </c>
      <c r="H192" s="46" t="n">
        <v>1</v>
      </c>
      <c r="I192" s="15" t="n">
        <v>336.4</v>
      </c>
      <c r="J192" s="15" t="n">
        <v>309.9</v>
      </c>
      <c r="K192" s="15" t="n">
        <v>193.8</v>
      </c>
      <c r="L192" s="46" t="n">
        <v>8</v>
      </c>
      <c r="M192" s="15" t="n">
        <f aca="false">'Раздел 2'!C192</f>
        <v>4755970.03</v>
      </c>
      <c r="N192" s="15" t="n">
        <v>0</v>
      </c>
      <c r="O192" s="15" t="n">
        <v>0</v>
      </c>
      <c r="P192" s="15" t="n">
        <f aca="false">M192</f>
        <v>4755970.03</v>
      </c>
      <c r="Q192" s="51" t="n">
        <f aca="false">P192/J192</f>
        <v>15346.7893836722</v>
      </c>
      <c r="R192" s="52" t="n">
        <v>22418.27</v>
      </c>
      <c r="S192" s="6" t="n">
        <v>2022</v>
      </c>
      <c r="T192" s="2"/>
      <c r="U192" s="2"/>
      <c r="V192" s="2"/>
      <c r="W192" s="2"/>
    </row>
    <row r="193" customFormat="false" ht="12.75" hidden="false" customHeight="true" outlineLevel="0" collapsed="false">
      <c r="A193" s="6" t="n">
        <f aca="false">A192+1</f>
        <v>12</v>
      </c>
      <c r="B193" s="45" t="s">
        <v>241</v>
      </c>
      <c r="C193" s="6" t="n">
        <v>1948</v>
      </c>
      <c r="D193" s="17"/>
      <c r="E193" s="6" t="s">
        <v>58</v>
      </c>
      <c r="F193" s="45" t="s">
        <v>79</v>
      </c>
      <c r="G193" s="6" t="n">
        <v>2</v>
      </c>
      <c r="H193" s="46" t="n">
        <v>2</v>
      </c>
      <c r="I193" s="15" t="n">
        <v>812</v>
      </c>
      <c r="J193" s="15" t="n">
        <v>752.8</v>
      </c>
      <c r="K193" s="15" t="n">
        <v>0</v>
      </c>
      <c r="L193" s="46" t="n">
        <v>17</v>
      </c>
      <c r="M193" s="15" t="n">
        <f aca="false">'Раздел 2'!C193</f>
        <v>8960192.6</v>
      </c>
      <c r="N193" s="15" t="n">
        <v>0</v>
      </c>
      <c r="O193" s="15" t="n">
        <v>0</v>
      </c>
      <c r="P193" s="15" t="n">
        <f aca="false">M193</f>
        <v>8960192.6</v>
      </c>
      <c r="Q193" s="51" t="n">
        <f aca="false">P193/J193</f>
        <v>11902.4875132837</v>
      </c>
      <c r="R193" s="52" t="n">
        <v>23904.53</v>
      </c>
      <c r="S193" s="6" t="n">
        <v>2022</v>
      </c>
      <c r="T193" s="2"/>
      <c r="U193" s="2"/>
      <c r="V193" s="2"/>
      <c r="W193" s="2"/>
    </row>
    <row r="194" customFormat="false" ht="12.75" hidden="false" customHeight="true" outlineLevel="0" collapsed="false">
      <c r="A194" s="6" t="n">
        <f aca="false">A193+1</f>
        <v>13</v>
      </c>
      <c r="B194" s="45" t="s">
        <v>242</v>
      </c>
      <c r="C194" s="6" t="n">
        <v>1951</v>
      </c>
      <c r="D194" s="17"/>
      <c r="E194" s="6" t="s">
        <v>58</v>
      </c>
      <c r="F194" s="45" t="s">
        <v>79</v>
      </c>
      <c r="G194" s="6" t="n">
        <v>2</v>
      </c>
      <c r="H194" s="46" t="n">
        <v>2</v>
      </c>
      <c r="I194" s="15" t="n">
        <v>1329.7</v>
      </c>
      <c r="J194" s="15" t="n">
        <v>1204.4</v>
      </c>
      <c r="K194" s="55" t="n">
        <v>0</v>
      </c>
      <c r="L194" s="46" t="n">
        <v>27</v>
      </c>
      <c r="M194" s="15" t="n">
        <f aca="false">'Раздел 2'!C194</f>
        <v>13843172.22</v>
      </c>
      <c r="N194" s="15" t="n">
        <v>0</v>
      </c>
      <c r="O194" s="15" t="n">
        <v>0</v>
      </c>
      <c r="P194" s="15" t="n">
        <f aca="false">M194</f>
        <v>13843172.22</v>
      </c>
      <c r="Q194" s="51" t="n">
        <f aca="false">P194/J194</f>
        <v>11493.8327964132</v>
      </c>
      <c r="R194" s="52" t="n">
        <v>23904.53</v>
      </c>
      <c r="S194" s="6" t="n">
        <v>2022</v>
      </c>
      <c r="T194" s="2"/>
      <c r="U194" s="2"/>
      <c r="V194" s="2"/>
      <c r="W194" s="2"/>
    </row>
    <row r="195" customFormat="false" ht="12.75" hidden="false" customHeight="true" outlineLevel="0" collapsed="false">
      <c r="A195" s="6" t="n">
        <f aca="false">A194+1</f>
        <v>14</v>
      </c>
      <c r="B195" s="45" t="s">
        <v>243</v>
      </c>
      <c r="C195" s="6" t="s">
        <v>122</v>
      </c>
      <c r="D195" s="17"/>
      <c r="E195" s="6" t="s">
        <v>58</v>
      </c>
      <c r="F195" s="45" t="s">
        <v>79</v>
      </c>
      <c r="G195" s="6" t="n">
        <v>3</v>
      </c>
      <c r="H195" s="46" t="n">
        <v>3</v>
      </c>
      <c r="I195" s="15" t="n">
        <v>1874.7</v>
      </c>
      <c r="J195" s="15" t="n">
        <v>1766.4</v>
      </c>
      <c r="K195" s="15" t="n">
        <v>0</v>
      </c>
      <c r="L195" s="46" t="n">
        <v>37</v>
      </c>
      <c r="M195" s="15" t="n">
        <f aca="false">'Раздел 2'!C195</f>
        <v>645148.19</v>
      </c>
      <c r="N195" s="15" t="n">
        <v>0</v>
      </c>
      <c r="O195" s="15" t="n">
        <v>0</v>
      </c>
      <c r="P195" s="15" t="n">
        <f aca="false">M195</f>
        <v>645148.19</v>
      </c>
      <c r="Q195" s="51" t="n">
        <f aca="false">P195/J195</f>
        <v>365.233350317029</v>
      </c>
      <c r="R195" s="52" t="n">
        <v>3937.388</v>
      </c>
      <c r="S195" s="6" t="n">
        <v>2022</v>
      </c>
      <c r="T195" s="2"/>
      <c r="U195" s="2"/>
      <c r="V195" s="2"/>
      <c r="W195" s="2"/>
    </row>
    <row r="196" customFormat="false" ht="12.75" hidden="false" customHeight="true" outlineLevel="0" collapsed="false">
      <c r="A196" s="6" t="n">
        <f aca="false">A195+1</f>
        <v>15</v>
      </c>
      <c r="B196" s="45" t="s">
        <v>244</v>
      </c>
      <c r="C196" s="6" t="s">
        <v>70</v>
      </c>
      <c r="D196" s="17"/>
      <c r="E196" s="6" t="s">
        <v>58</v>
      </c>
      <c r="F196" s="45" t="s">
        <v>79</v>
      </c>
      <c r="G196" s="6" t="n">
        <v>3</v>
      </c>
      <c r="H196" s="46" t="n">
        <v>3</v>
      </c>
      <c r="I196" s="15" t="n">
        <v>2162.4</v>
      </c>
      <c r="J196" s="15" t="n">
        <v>2060.6</v>
      </c>
      <c r="K196" s="15" t="n">
        <v>968.5</v>
      </c>
      <c r="L196" s="6" t="n">
        <v>29</v>
      </c>
      <c r="M196" s="15" t="n">
        <f aca="false">'Раздел 2'!C196</f>
        <v>753084.46</v>
      </c>
      <c r="N196" s="15" t="n">
        <v>0</v>
      </c>
      <c r="O196" s="15" t="n">
        <v>0</v>
      </c>
      <c r="P196" s="15" t="n">
        <f aca="false">M196</f>
        <v>753084.46</v>
      </c>
      <c r="Q196" s="51" t="n">
        <f aca="false">P196/J196</f>
        <v>365.468533436863</v>
      </c>
      <c r="R196" s="52" t="n">
        <v>3937.388</v>
      </c>
      <c r="S196" s="6" t="n">
        <v>2022</v>
      </c>
      <c r="T196" s="2"/>
      <c r="U196" s="85"/>
      <c r="V196" s="2"/>
      <c r="W196" s="2"/>
    </row>
    <row r="197" customFormat="false" ht="12.75" hidden="false" customHeight="true" outlineLevel="0" collapsed="false">
      <c r="A197" s="6" t="n">
        <f aca="false">A196+1</f>
        <v>16</v>
      </c>
      <c r="B197" s="45" t="s">
        <v>245</v>
      </c>
      <c r="C197" s="6" t="n">
        <v>1954</v>
      </c>
      <c r="D197" s="17"/>
      <c r="E197" s="6" t="s">
        <v>58</v>
      </c>
      <c r="F197" s="45" t="s">
        <v>59</v>
      </c>
      <c r="G197" s="6" t="n">
        <v>3</v>
      </c>
      <c r="H197" s="46" t="n">
        <v>3</v>
      </c>
      <c r="I197" s="15" t="n">
        <v>1902.8</v>
      </c>
      <c r="J197" s="15" t="n">
        <v>1744.4</v>
      </c>
      <c r="K197" s="15" t="n">
        <v>0</v>
      </c>
      <c r="L197" s="46" t="n">
        <v>26</v>
      </c>
      <c r="M197" s="15" t="n">
        <f aca="false">'Раздел 2'!C197</f>
        <v>649067.76</v>
      </c>
      <c r="N197" s="15" t="n">
        <v>0</v>
      </c>
      <c r="O197" s="15" t="n">
        <v>0</v>
      </c>
      <c r="P197" s="15" t="n">
        <f aca="false">M197</f>
        <v>649067.76</v>
      </c>
      <c r="Q197" s="51" t="n">
        <f aca="false">P197/J197</f>
        <v>372.086539784453</v>
      </c>
      <c r="R197" s="52" t="n">
        <v>2953.459</v>
      </c>
      <c r="S197" s="6" t="n">
        <v>2022</v>
      </c>
      <c r="T197" s="2"/>
      <c r="U197" s="2"/>
      <c r="V197" s="2"/>
      <c r="W197" s="2"/>
    </row>
    <row r="198" customFormat="false" ht="12.75" hidden="false" customHeight="true" outlineLevel="0" collapsed="false">
      <c r="A198" s="6" t="n">
        <f aca="false">A197+1</f>
        <v>17</v>
      </c>
      <c r="B198" s="45" t="s">
        <v>246</v>
      </c>
      <c r="C198" s="6" t="n">
        <v>1954</v>
      </c>
      <c r="D198" s="17"/>
      <c r="E198" s="6" t="s">
        <v>58</v>
      </c>
      <c r="F198" s="45" t="s">
        <v>59</v>
      </c>
      <c r="G198" s="6" t="n">
        <v>3</v>
      </c>
      <c r="H198" s="46" t="n">
        <v>3</v>
      </c>
      <c r="I198" s="15" t="n">
        <v>1924.7</v>
      </c>
      <c r="J198" s="15" t="n">
        <v>1778.6</v>
      </c>
      <c r="K198" s="15" t="n">
        <v>0</v>
      </c>
      <c r="L198" s="46" t="n">
        <v>20</v>
      </c>
      <c r="M198" s="15" t="n">
        <f aca="false">'Раздел 2'!C198</f>
        <v>645617.43</v>
      </c>
      <c r="N198" s="15" t="n">
        <v>0</v>
      </c>
      <c r="O198" s="15" t="n">
        <v>0</v>
      </c>
      <c r="P198" s="15" t="n">
        <f aca="false">M198</f>
        <v>645617.43</v>
      </c>
      <c r="Q198" s="51" t="n">
        <f aca="false">P198/J198</f>
        <v>362.991920611717</v>
      </c>
      <c r="R198" s="52" t="n">
        <v>2953.459</v>
      </c>
      <c r="S198" s="6" t="n">
        <v>2022</v>
      </c>
      <c r="T198" s="2"/>
      <c r="U198" s="2"/>
      <c r="V198" s="2"/>
      <c r="W198" s="2"/>
    </row>
    <row r="199" customFormat="false" ht="12.75" hidden="false" customHeight="true" outlineLevel="0" collapsed="false">
      <c r="A199" s="6" t="n">
        <f aca="false">A198+1</f>
        <v>18</v>
      </c>
      <c r="B199" s="45" t="s">
        <v>247</v>
      </c>
      <c r="C199" s="6" t="n">
        <v>1953</v>
      </c>
      <c r="D199" s="17"/>
      <c r="E199" s="6" t="s">
        <v>58</v>
      </c>
      <c r="F199" s="45" t="s">
        <v>59</v>
      </c>
      <c r="G199" s="6" t="n">
        <v>2</v>
      </c>
      <c r="H199" s="46" t="n">
        <v>2</v>
      </c>
      <c r="I199" s="15" t="n">
        <v>755.56</v>
      </c>
      <c r="J199" s="15" t="n">
        <v>690.76</v>
      </c>
      <c r="K199" s="15" t="n">
        <v>0</v>
      </c>
      <c r="L199" s="46" t="n">
        <v>12</v>
      </c>
      <c r="M199" s="15" t="n">
        <f aca="false">'Раздел 2'!C199</f>
        <v>440213.84</v>
      </c>
      <c r="N199" s="15" t="n">
        <v>0</v>
      </c>
      <c r="O199" s="15" t="n">
        <v>0</v>
      </c>
      <c r="P199" s="15" t="n">
        <f aca="false">M199</f>
        <v>440213.84</v>
      </c>
      <c r="Q199" s="51" t="n">
        <f aca="false">P199/J199</f>
        <v>637.289130812439</v>
      </c>
      <c r="R199" s="52" t="n">
        <v>3937.388</v>
      </c>
      <c r="S199" s="6" t="n">
        <v>2022</v>
      </c>
      <c r="T199" s="2"/>
      <c r="U199" s="2"/>
      <c r="V199" s="2"/>
      <c r="W199" s="2"/>
    </row>
    <row r="200" customFormat="false" ht="12.75" hidden="false" customHeight="true" outlineLevel="0" collapsed="false">
      <c r="A200" s="6" t="n">
        <f aca="false">A199+1</f>
        <v>19</v>
      </c>
      <c r="B200" s="45" t="s">
        <v>248</v>
      </c>
      <c r="C200" s="6" t="n">
        <v>1958</v>
      </c>
      <c r="D200" s="17"/>
      <c r="E200" s="6" t="s">
        <v>58</v>
      </c>
      <c r="F200" s="45" t="s">
        <v>59</v>
      </c>
      <c r="G200" s="6" t="n">
        <v>3</v>
      </c>
      <c r="H200" s="46" t="n">
        <v>3</v>
      </c>
      <c r="I200" s="15" t="n">
        <v>1735.2</v>
      </c>
      <c r="J200" s="15" t="n">
        <v>1599.5</v>
      </c>
      <c r="K200" s="15" t="n">
        <v>0</v>
      </c>
      <c r="L200" s="46" t="n">
        <v>26</v>
      </c>
      <c r="M200" s="15" t="n">
        <f aca="false">'Раздел 2'!C200</f>
        <v>726046.26</v>
      </c>
      <c r="N200" s="15" t="n">
        <v>0</v>
      </c>
      <c r="O200" s="15" t="n">
        <v>0</v>
      </c>
      <c r="P200" s="15" t="n">
        <f aca="false">M200</f>
        <v>726046.26</v>
      </c>
      <c r="Q200" s="51" t="n">
        <f aca="false">P200/J200</f>
        <v>453.920762738356</v>
      </c>
      <c r="R200" s="52" t="n">
        <v>2953.459</v>
      </c>
      <c r="S200" s="6" t="n">
        <v>2022</v>
      </c>
      <c r="T200" s="2"/>
      <c r="U200" s="2"/>
      <c r="V200" s="2"/>
      <c r="W200" s="2"/>
    </row>
    <row r="201" customFormat="false" ht="12.75" hidden="false" customHeight="true" outlineLevel="0" collapsed="false">
      <c r="A201" s="6" t="n">
        <f aca="false">A200+1</f>
        <v>20</v>
      </c>
      <c r="B201" s="45" t="s">
        <v>249</v>
      </c>
      <c r="C201" s="6" t="n">
        <v>1960</v>
      </c>
      <c r="D201" s="17"/>
      <c r="E201" s="6" t="s">
        <v>58</v>
      </c>
      <c r="F201" s="45" t="s">
        <v>79</v>
      </c>
      <c r="G201" s="6" t="n">
        <v>3</v>
      </c>
      <c r="H201" s="46" t="n">
        <v>2</v>
      </c>
      <c r="I201" s="15" t="n">
        <v>1031.4</v>
      </c>
      <c r="J201" s="15" t="n">
        <v>950.1</v>
      </c>
      <c r="K201" s="15" t="n">
        <v>950.1</v>
      </c>
      <c r="L201" s="46" t="n">
        <v>15</v>
      </c>
      <c r="M201" s="15" t="n">
        <f aca="false">'Раздел 2'!C201</f>
        <v>561747.58</v>
      </c>
      <c r="N201" s="15" t="n">
        <v>0</v>
      </c>
      <c r="O201" s="15" t="n">
        <v>0</v>
      </c>
      <c r="P201" s="15" t="n">
        <f aca="false">M201</f>
        <v>561747.58</v>
      </c>
      <c r="Q201" s="51" t="n">
        <f aca="false">P201/J201</f>
        <v>591.251005157352</v>
      </c>
      <c r="R201" s="52" t="n">
        <v>3937.388</v>
      </c>
      <c r="S201" s="6" t="n">
        <v>2022</v>
      </c>
      <c r="T201" s="2"/>
      <c r="U201" s="2"/>
      <c r="V201" s="2"/>
      <c r="W201" s="2"/>
    </row>
    <row r="202" customFormat="false" ht="12.75" hidden="false" customHeight="true" outlineLevel="0" collapsed="false">
      <c r="A202" s="6" t="n">
        <f aca="false">A201+1</f>
        <v>21</v>
      </c>
      <c r="B202" s="45" t="s">
        <v>250</v>
      </c>
      <c r="C202" s="6" t="n">
        <v>1960</v>
      </c>
      <c r="D202" s="17"/>
      <c r="E202" s="6" t="s">
        <v>58</v>
      </c>
      <c r="F202" s="45" t="s">
        <v>59</v>
      </c>
      <c r="G202" s="6" t="n">
        <v>3</v>
      </c>
      <c r="H202" s="46" t="n">
        <v>3</v>
      </c>
      <c r="I202" s="15" t="n">
        <v>1836.4</v>
      </c>
      <c r="J202" s="15" t="n">
        <v>1596</v>
      </c>
      <c r="K202" s="15" t="n">
        <v>0</v>
      </c>
      <c r="L202" s="46" t="n">
        <v>24</v>
      </c>
      <c r="M202" s="15" t="n">
        <f aca="false">'Раздел 2'!C202</f>
        <v>739503.14</v>
      </c>
      <c r="N202" s="15" t="n">
        <v>0</v>
      </c>
      <c r="O202" s="15" t="n">
        <v>0</v>
      </c>
      <c r="P202" s="15" t="n">
        <f aca="false">M202</f>
        <v>739503.14</v>
      </c>
      <c r="Q202" s="51" t="n">
        <f aca="false">P202/J202</f>
        <v>463.347832080201</v>
      </c>
      <c r="R202" s="52" t="n">
        <v>2953.459</v>
      </c>
      <c r="S202" s="6" t="n">
        <v>2022</v>
      </c>
      <c r="T202" s="2"/>
      <c r="U202" s="2"/>
      <c r="V202" s="2"/>
      <c r="W202" s="2"/>
    </row>
    <row r="203" customFormat="false" ht="12.75" hidden="false" customHeight="true" outlineLevel="0" collapsed="false">
      <c r="A203" s="6" t="n">
        <f aca="false">A202+1</f>
        <v>22</v>
      </c>
      <c r="B203" s="45" t="s">
        <v>251</v>
      </c>
      <c r="C203" s="6" t="n">
        <v>1960</v>
      </c>
      <c r="D203" s="17"/>
      <c r="E203" s="6" t="s">
        <v>58</v>
      </c>
      <c r="F203" s="45" t="s">
        <v>59</v>
      </c>
      <c r="G203" s="6" t="n">
        <v>3</v>
      </c>
      <c r="H203" s="46" t="n">
        <v>3</v>
      </c>
      <c r="I203" s="15" t="n">
        <v>1626.8</v>
      </c>
      <c r="J203" s="15" t="n">
        <v>1516.5</v>
      </c>
      <c r="K203" s="15" t="n">
        <v>0</v>
      </c>
      <c r="L203" s="46" t="n">
        <v>36</v>
      </c>
      <c r="M203" s="15" t="n">
        <f aca="false">'Раздел 2'!C203</f>
        <v>606861.24</v>
      </c>
      <c r="N203" s="15" t="n">
        <v>0</v>
      </c>
      <c r="O203" s="15" t="n">
        <v>0</v>
      </c>
      <c r="P203" s="15" t="n">
        <f aca="false">M203</f>
        <v>606861.24</v>
      </c>
      <c r="Q203" s="51" t="n">
        <f aca="false">P203/J203</f>
        <v>400.172265084075</v>
      </c>
      <c r="R203" s="52" t="n">
        <v>2953.459</v>
      </c>
      <c r="S203" s="6" t="n">
        <v>2022</v>
      </c>
      <c r="T203" s="2"/>
      <c r="U203" s="2"/>
      <c r="V203" s="2"/>
      <c r="W203" s="2"/>
    </row>
    <row r="204" customFormat="false" ht="12.75" hidden="false" customHeight="true" outlineLevel="0" collapsed="false">
      <c r="A204" s="27" t="s">
        <v>252</v>
      </c>
      <c r="B204" s="27"/>
      <c r="C204" s="29" t="n">
        <v>22</v>
      </c>
      <c r="D204" s="29"/>
      <c r="E204" s="29"/>
      <c r="F204" s="27"/>
      <c r="G204" s="29"/>
      <c r="H204" s="30"/>
      <c r="I204" s="32" t="n">
        <f aca="false">SUM(I182:I203)</f>
        <v>32246.46</v>
      </c>
      <c r="J204" s="32" t="n">
        <f aca="false">SUM(J182:J203)</f>
        <v>29851.48</v>
      </c>
      <c r="K204" s="32" t="n">
        <f aca="false">SUM(K182:K203)</f>
        <v>10711.99</v>
      </c>
      <c r="L204" s="32" t="n">
        <f aca="false">SUM(L182:L203)</f>
        <v>662</v>
      </c>
      <c r="M204" s="32" t="n">
        <f aca="false">SUM(M182:M203)</f>
        <v>94062777.27335</v>
      </c>
      <c r="N204" s="32" t="n">
        <f aca="false">SUM(N182:N203)</f>
        <v>0</v>
      </c>
      <c r="O204" s="32" t="n">
        <f aca="false">SUM(O182:O203)</f>
        <v>0</v>
      </c>
      <c r="P204" s="32" t="n">
        <f aca="false">SUM(P182:P203)</f>
        <v>94062777.27335</v>
      </c>
      <c r="Q204" s="60"/>
      <c r="R204" s="86"/>
      <c r="S204" s="29"/>
      <c r="T204" s="2"/>
      <c r="U204" s="2"/>
      <c r="V204" s="2"/>
      <c r="W204" s="2"/>
    </row>
    <row r="205" customFormat="false" ht="12.75" hidden="false" customHeight="true" outlineLevel="0" collapsed="false">
      <c r="A205" s="6" t="n">
        <v>1</v>
      </c>
      <c r="B205" s="45" t="s">
        <v>229</v>
      </c>
      <c r="C205" s="6" t="n">
        <v>1958</v>
      </c>
      <c r="D205" s="6"/>
      <c r="E205" s="6" t="s">
        <v>58</v>
      </c>
      <c r="F205" s="45" t="s">
        <v>79</v>
      </c>
      <c r="G205" s="6" t="n">
        <v>2</v>
      </c>
      <c r="H205" s="46" t="n">
        <v>1</v>
      </c>
      <c r="I205" s="15" t="n">
        <v>468.5</v>
      </c>
      <c r="J205" s="15" t="n">
        <v>439.1</v>
      </c>
      <c r="K205" s="73" t="n">
        <v>388.5</v>
      </c>
      <c r="L205" s="6" t="n">
        <v>8</v>
      </c>
      <c r="M205" s="15" t="n">
        <f aca="false">'Раздел 2'!C205</f>
        <v>15884327.8245005</v>
      </c>
      <c r="N205" s="15" t="n">
        <v>0</v>
      </c>
      <c r="O205" s="15" t="n">
        <v>0</v>
      </c>
      <c r="P205" s="15" t="n">
        <f aca="false">M205</f>
        <v>15884327.8245005</v>
      </c>
      <c r="Q205" s="51" t="n">
        <f aca="false">P205/J205</f>
        <v>36174.7388396732</v>
      </c>
      <c r="R205" s="52" t="n">
        <v>39373.88</v>
      </c>
      <c r="S205" s="6" t="n">
        <v>2023</v>
      </c>
      <c r="T205" s="2"/>
      <c r="U205" s="2"/>
      <c r="V205" s="2"/>
      <c r="W205" s="2"/>
    </row>
    <row r="206" customFormat="false" ht="12.75" hidden="false" customHeight="true" outlineLevel="0" collapsed="false">
      <c r="A206" s="6" t="n">
        <f aca="false">A205+1</f>
        <v>2</v>
      </c>
      <c r="B206" s="87" t="s">
        <v>237</v>
      </c>
      <c r="C206" s="6" t="n">
        <v>1951</v>
      </c>
      <c r="D206" s="6"/>
      <c r="E206" s="6" t="s">
        <v>58</v>
      </c>
      <c r="F206" s="45" t="s">
        <v>79</v>
      </c>
      <c r="G206" s="6" t="n">
        <v>2</v>
      </c>
      <c r="H206" s="46" t="n">
        <v>3</v>
      </c>
      <c r="I206" s="15" t="n">
        <v>1232.3</v>
      </c>
      <c r="J206" s="15" t="n">
        <v>1176.8</v>
      </c>
      <c r="K206" s="73" t="n">
        <v>779.7</v>
      </c>
      <c r="L206" s="6" t="n">
        <v>28</v>
      </c>
      <c r="M206" s="15" t="n">
        <f aca="false">'Раздел 2'!C206</f>
        <v>20139203.07</v>
      </c>
      <c r="N206" s="15" t="n">
        <v>0</v>
      </c>
      <c r="O206" s="15" t="n">
        <v>0</v>
      </c>
      <c r="P206" s="15" t="n">
        <f aca="false">M206</f>
        <v>20139203.07</v>
      </c>
      <c r="Q206" s="51" t="n">
        <f aca="false">P206/J206</f>
        <v>17113.5308208702</v>
      </c>
      <c r="R206" s="52" t="n">
        <v>39373.88</v>
      </c>
      <c r="S206" s="6" t="n">
        <v>2023</v>
      </c>
      <c r="T206" s="2"/>
      <c r="U206" s="2"/>
      <c r="V206" s="2"/>
      <c r="W206" s="2"/>
    </row>
    <row r="207" customFormat="false" ht="12.75" hidden="false" customHeight="true" outlineLevel="0" collapsed="false">
      <c r="A207" s="6" t="n">
        <f aca="false">A206+1</f>
        <v>3</v>
      </c>
      <c r="B207" s="45" t="s">
        <v>253</v>
      </c>
      <c r="C207" s="6" t="s">
        <v>73</v>
      </c>
      <c r="D207" s="17"/>
      <c r="E207" s="6" t="s">
        <v>58</v>
      </c>
      <c r="F207" s="45" t="s">
        <v>79</v>
      </c>
      <c r="G207" s="6" t="n">
        <v>4</v>
      </c>
      <c r="H207" s="46" t="n">
        <v>3</v>
      </c>
      <c r="I207" s="15" t="n">
        <v>2370.3</v>
      </c>
      <c r="J207" s="15" t="n">
        <v>1748.5</v>
      </c>
      <c r="K207" s="73" t="n">
        <v>968.62</v>
      </c>
      <c r="L207" s="6" t="n">
        <v>90</v>
      </c>
      <c r="M207" s="15" t="n">
        <f aca="false">'Раздел 2'!C207</f>
        <v>796299.26</v>
      </c>
      <c r="N207" s="15" t="n">
        <v>0</v>
      </c>
      <c r="O207" s="15" t="n">
        <v>0</v>
      </c>
      <c r="P207" s="15" t="n">
        <f aca="false">M207</f>
        <v>796299.26</v>
      </c>
      <c r="Q207" s="51" t="n">
        <f aca="false">P207/J207</f>
        <v>455.418507291965</v>
      </c>
      <c r="R207" s="52" t="n">
        <v>3585.451</v>
      </c>
      <c r="S207" s="6" t="n">
        <v>2023</v>
      </c>
      <c r="T207" s="2"/>
      <c r="U207" s="2"/>
      <c r="V207" s="2"/>
      <c r="W207" s="2"/>
    </row>
    <row r="208" customFormat="false" ht="12.75" hidden="false" customHeight="true" outlineLevel="0" collapsed="false">
      <c r="A208" s="6" t="n">
        <f aca="false">A207+1</f>
        <v>4</v>
      </c>
      <c r="B208" s="45" t="s">
        <v>254</v>
      </c>
      <c r="C208" s="6" t="s">
        <v>70</v>
      </c>
      <c r="D208" s="17"/>
      <c r="E208" s="6" t="s">
        <v>58</v>
      </c>
      <c r="F208" s="45" t="s">
        <v>79</v>
      </c>
      <c r="G208" s="6" t="n">
        <v>3</v>
      </c>
      <c r="H208" s="46" t="n">
        <v>2</v>
      </c>
      <c r="I208" s="15" t="n">
        <v>1056.9</v>
      </c>
      <c r="J208" s="15" t="n">
        <v>976.5</v>
      </c>
      <c r="K208" s="73" t="n">
        <v>777.5</v>
      </c>
      <c r="L208" s="6" t="n">
        <v>16</v>
      </c>
      <c r="M208" s="15" t="n">
        <f aca="false">'Раздел 2'!C208</f>
        <v>588902.42</v>
      </c>
      <c r="N208" s="15" t="n">
        <v>0</v>
      </c>
      <c r="O208" s="15" t="n">
        <v>0</v>
      </c>
      <c r="P208" s="15" t="n">
        <f aca="false">M208</f>
        <v>588902.42</v>
      </c>
      <c r="Q208" s="51" t="n">
        <f aca="false">P208/J208</f>
        <v>603.074674859191</v>
      </c>
      <c r="R208" s="52" t="n">
        <v>3585.451</v>
      </c>
      <c r="S208" s="6" t="n">
        <v>2023</v>
      </c>
      <c r="T208" s="2"/>
      <c r="U208" s="2"/>
      <c r="V208" s="2"/>
      <c r="W208" s="2"/>
    </row>
    <row r="209" customFormat="false" ht="12.75" hidden="false" customHeight="true" outlineLevel="0" collapsed="false">
      <c r="A209" s="6" t="n">
        <f aca="false">A208+1</f>
        <v>5</v>
      </c>
      <c r="B209" s="45" t="s">
        <v>255</v>
      </c>
      <c r="C209" s="6" t="s">
        <v>90</v>
      </c>
      <c r="D209" s="17"/>
      <c r="E209" s="6" t="s">
        <v>58</v>
      </c>
      <c r="F209" s="45" t="s">
        <v>79</v>
      </c>
      <c r="G209" s="6" t="n">
        <v>2</v>
      </c>
      <c r="H209" s="46" t="n">
        <v>1</v>
      </c>
      <c r="I209" s="15" t="n">
        <v>510.6</v>
      </c>
      <c r="J209" s="15" t="n">
        <v>466.2</v>
      </c>
      <c r="K209" s="73" t="n">
        <v>390.7</v>
      </c>
      <c r="L209" s="6" t="n">
        <v>8</v>
      </c>
      <c r="M209" s="15" t="n">
        <f aca="false">'Раздел 2'!C209</f>
        <v>405019.54</v>
      </c>
      <c r="N209" s="15" t="n">
        <v>0</v>
      </c>
      <c r="O209" s="15" t="n">
        <v>0</v>
      </c>
      <c r="P209" s="15" t="n">
        <f aca="false">M209</f>
        <v>405019.54</v>
      </c>
      <c r="Q209" s="51" t="n">
        <f aca="false">P209/J209</f>
        <v>868.767782067782</v>
      </c>
      <c r="R209" s="52" t="n">
        <v>3937.388</v>
      </c>
      <c r="S209" s="6" t="n">
        <v>2023</v>
      </c>
      <c r="T209" s="2"/>
      <c r="U209" s="2"/>
      <c r="V209" s="2"/>
      <c r="W209" s="2"/>
    </row>
    <row r="210" customFormat="false" ht="12.75" hidden="false" customHeight="true" outlineLevel="0" collapsed="false">
      <c r="A210" s="6" t="n">
        <f aca="false">A209+1</f>
        <v>6</v>
      </c>
      <c r="B210" s="45" t="s">
        <v>256</v>
      </c>
      <c r="C210" s="6" t="s">
        <v>73</v>
      </c>
      <c r="D210" s="17"/>
      <c r="E210" s="6" t="s">
        <v>58</v>
      </c>
      <c r="F210" s="45" t="s">
        <v>257</v>
      </c>
      <c r="G210" s="6" t="n">
        <v>2</v>
      </c>
      <c r="H210" s="46" t="n">
        <v>1</v>
      </c>
      <c r="I210" s="15" t="n">
        <v>358.6</v>
      </c>
      <c r="J210" s="15" t="n">
        <v>329.6</v>
      </c>
      <c r="K210" s="73" t="n">
        <v>126.2</v>
      </c>
      <c r="L210" s="6" t="n">
        <v>9</v>
      </c>
      <c r="M210" s="15" t="n">
        <f aca="false">'Раздел 2'!C210</f>
        <v>60605.68</v>
      </c>
      <c r="N210" s="15" t="n">
        <v>0</v>
      </c>
      <c r="O210" s="15" t="n">
        <v>0</v>
      </c>
      <c r="P210" s="15" t="n">
        <f aca="false">M210</f>
        <v>60605.68</v>
      </c>
      <c r="Q210" s="51" t="n">
        <f aca="false">P210/J210</f>
        <v>183.87645631068</v>
      </c>
      <c r="R210" s="52" t="n">
        <v>5039.042</v>
      </c>
      <c r="S210" s="6" t="n">
        <v>2023</v>
      </c>
      <c r="T210" s="2"/>
      <c r="U210" s="2"/>
      <c r="V210" s="2"/>
      <c r="W210" s="2"/>
    </row>
    <row r="211" customFormat="false" ht="12.75" hidden="false" customHeight="true" outlineLevel="0" collapsed="false">
      <c r="A211" s="6" t="n">
        <f aca="false">A210+1</f>
        <v>7</v>
      </c>
      <c r="B211" s="45" t="s">
        <v>258</v>
      </c>
      <c r="C211" s="6" t="s">
        <v>83</v>
      </c>
      <c r="D211" s="17"/>
      <c r="E211" s="6" t="s">
        <v>58</v>
      </c>
      <c r="F211" s="45" t="s">
        <v>257</v>
      </c>
      <c r="G211" s="6" t="n">
        <v>2</v>
      </c>
      <c r="H211" s="46" t="n">
        <v>1</v>
      </c>
      <c r="I211" s="15" t="n">
        <v>365</v>
      </c>
      <c r="J211" s="15" t="n">
        <v>327.3</v>
      </c>
      <c r="K211" s="73" t="n">
        <v>269.8</v>
      </c>
      <c r="L211" s="6" t="n">
        <v>11</v>
      </c>
      <c r="M211" s="15" t="n">
        <f aca="false">'Раздел 2'!C211</f>
        <v>103207.46</v>
      </c>
      <c r="N211" s="15" t="n">
        <v>0</v>
      </c>
      <c r="O211" s="15" t="n">
        <v>0</v>
      </c>
      <c r="P211" s="15" t="n">
        <f aca="false">M211</f>
        <v>103207.46</v>
      </c>
      <c r="Q211" s="51" t="n">
        <f aca="false">P211/J211</f>
        <v>315.329850290254</v>
      </c>
      <c r="R211" s="52" t="n">
        <v>5039.042</v>
      </c>
      <c r="S211" s="6" t="n">
        <v>2023</v>
      </c>
      <c r="T211" s="2"/>
      <c r="U211" s="2"/>
      <c r="V211" s="2"/>
      <c r="W211" s="2"/>
    </row>
    <row r="212" customFormat="false" ht="12.75" hidden="false" customHeight="true" outlineLevel="0" collapsed="false">
      <c r="A212" s="6" t="n">
        <f aca="false">A211+1</f>
        <v>8</v>
      </c>
      <c r="B212" s="45" t="s">
        <v>259</v>
      </c>
      <c r="C212" s="6" t="s">
        <v>85</v>
      </c>
      <c r="D212" s="6"/>
      <c r="E212" s="6" t="s">
        <v>58</v>
      </c>
      <c r="F212" s="45" t="s">
        <v>62</v>
      </c>
      <c r="G212" s="6" t="n">
        <v>5</v>
      </c>
      <c r="H212" s="46" t="n">
        <v>3</v>
      </c>
      <c r="I212" s="15" t="n">
        <v>3122</v>
      </c>
      <c r="J212" s="15" t="n">
        <v>2945.4</v>
      </c>
      <c r="K212" s="73" t="n">
        <v>0</v>
      </c>
      <c r="L212" s="6" t="n">
        <v>60</v>
      </c>
      <c r="M212" s="15" t="n">
        <f aca="false">'Раздел 2'!C212</f>
        <v>1030723.09</v>
      </c>
      <c r="N212" s="15" t="n">
        <v>0</v>
      </c>
      <c r="O212" s="15" t="n">
        <v>0</v>
      </c>
      <c r="P212" s="15" t="n">
        <f aca="false">M212</f>
        <v>1030723.09</v>
      </c>
      <c r="Q212" s="51" t="n">
        <f aca="false">P212/J212</f>
        <v>349.943331975283</v>
      </c>
      <c r="R212" s="52" t="n">
        <v>2217.072</v>
      </c>
      <c r="S212" s="6" t="n">
        <v>2023</v>
      </c>
      <c r="T212" s="2"/>
      <c r="U212" s="2"/>
      <c r="V212" s="2"/>
      <c r="W212" s="2"/>
    </row>
    <row r="213" customFormat="false" ht="12.75" hidden="false" customHeight="true" outlineLevel="0" collapsed="false">
      <c r="A213" s="6" t="n">
        <f aca="false">A212+1</f>
        <v>9</v>
      </c>
      <c r="B213" s="45" t="s">
        <v>260</v>
      </c>
      <c r="C213" s="6" t="s">
        <v>85</v>
      </c>
      <c r="D213" s="17"/>
      <c r="E213" s="6" t="s">
        <v>58</v>
      </c>
      <c r="F213" s="45" t="s">
        <v>79</v>
      </c>
      <c r="G213" s="6" t="n">
        <v>4</v>
      </c>
      <c r="H213" s="46" t="n">
        <v>2</v>
      </c>
      <c r="I213" s="15" t="n">
        <v>1377.6</v>
      </c>
      <c r="J213" s="15" t="n">
        <v>1281.9</v>
      </c>
      <c r="K213" s="73" t="n">
        <v>0</v>
      </c>
      <c r="L213" s="6" t="n">
        <v>41</v>
      </c>
      <c r="M213" s="15" t="n">
        <f aca="false">'Раздел 2'!C213</f>
        <v>664701.88</v>
      </c>
      <c r="N213" s="15" t="n">
        <v>0</v>
      </c>
      <c r="O213" s="15" t="n">
        <v>0</v>
      </c>
      <c r="P213" s="15" t="n">
        <f aca="false">M213</f>
        <v>664701.88</v>
      </c>
      <c r="Q213" s="51" t="n">
        <f aca="false">P213/J213</f>
        <v>518.528652781028</v>
      </c>
      <c r="R213" s="52" t="n">
        <v>3585.451</v>
      </c>
      <c r="S213" s="6" t="n">
        <v>2023</v>
      </c>
      <c r="T213" s="2"/>
      <c r="U213" s="2"/>
      <c r="V213" s="2"/>
      <c r="W213" s="2"/>
    </row>
    <row r="214" customFormat="false" ht="12.75" hidden="false" customHeight="true" outlineLevel="0" collapsed="false">
      <c r="A214" s="6" t="n">
        <f aca="false">A213+1</f>
        <v>10</v>
      </c>
      <c r="B214" s="45" t="s">
        <v>261</v>
      </c>
      <c r="C214" s="6" t="n">
        <v>1950</v>
      </c>
      <c r="D214" s="17"/>
      <c r="E214" s="6" t="s">
        <v>58</v>
      </c>
      <c r="F214" s="45" t="s">
        <v>59</v>
      </c>
      <c r="G214" s="6" t="n">
        <v>2</v>
      </c>
      <c r="H214" s="46" t="n">
        <v>1</v>
      </c>
      <c r="I214" s="6" t="n">
        <v>518.5</v>
      </c>
      <c r="J214" s="66" t="n">
        <v>472.9</v>
      </c>
      <c r="K214" s="46" t="n">
        <v>372.7</v>
      </c>
      <c r="L214" s="6" t="n">
        <v>10</v>
      </c>
      <c r="M214" s="15" t="n">
        <f aca="false">'Раздел 2'!C214</f>
        <v>266284.04</v>
      </c>
      <c r="N214" s="15" t="n">
        <v>0</v>
      </c>
      <c r="O214" s="15" t="n">
        <v>0</v>
      </c>
      <c r="P214" s="15" t="n">
        <f aca="false">M214</f>
        <v>266284.04</v>
      </c>
      <c r="Q214" s="51" t="n">
        <f aca="false">P214/J214</f>
        <v>563.087418058786</v>
      </c>
      <c r="R214" s="52" t="n">
        <v>3937.388</v>
      </c>
      <c r="S214" s="6" t="n">
        <v>2023</v>
      </c>
      <c r="T214" s="2"/>
      <c r="U214" s="2"/>
      <c r="V214" s="2"/>
      <c r="W214" s="2"/>
    </row>
    <row r="215" customFormat="false" ht="12.75" hidden="false" customHeight="true" outlineLevel="0" collapsed="false">
      <c r="A215" s="6" t="n">
        <f aca="false">A214+1</f>
        <v>11</v>
      </c>
      <c r="B215" s="45" t="s">
        <v>262</v>
      </c>
      <c r="C215" s="46" t="n">
        <v>1937</v>
      </c>
      <c r="D215" s="17"/>
      <c r="E215" s="6" t="s">
        <v>58</v>
      </c>
      <c r="F215" s="45" t="s">
        <v>79</v>
      </c>
      <c r="G215" s="6" t="n">
        <v>4</v>
      </c>
      <c r="H215" s="6" t="n">
        <v>4</v>
      </c>
      <c r="I215" s="15" t="n">
        <v>2090.9</v>
      </c>
      <c r="J215" s="15" t="n">
        <v>1842.1</v>
      </c>
      <c r="K215" s="46" t="n">
        <v>1484.3</v>
      </c>
      <c r="L215" s="46" t="n">
        <v>38</v>
      </c>
      <c r="M215" s="15" t="n">
        <f aca="false">'Раздел 2'!C215</f>
        <v>18323341.81999</v>
      </c>
      <c r="N215" s="15" t="n">
        <v>0</v>
      </c>
      <c r="O215" s="15" t="n">
        <v>0</v>
      </c>
      <c r="P215" s="15" t="n">
        <f aca="false">M215</f>
        <v>18323341.81999</v>
      </c>
      <c r="Q215" s="51" t="n">
        <f aca="false">P215/J215</f>
        <v>9946.98540795288</v>
      </c>
      <c r="R215" s="52" t="n">
        <v>23229.18</v>
      </c>
      <c r="S215" s="6" t="n">
        <v>2023</v>
      </c>
      <c r="T215" s="2"/>
      <c r="U215" s="2"/>
      <c r="V215" s="2"/>
      <c r="W215" s="2"/>
    </row>
    <row r="216" customFormat="false" ht="12.75" hidden="false" customHeight="true" outlineLevel="0" collapsed="false">
      <c r="A216" s="6" t="n">
        <v>12</v>
      </c>
      <c r="B216" s="45" t="s">
        <v>263</v>
      </c>
      <c r="C216" s="6" t="s">
        <v>224</v>
      </c>
      <c r="D216" s="17"/>
      <c r="E216" s="6" t="s">
        <v>58</v>
      </c>
      <c r="F216" s="50" t="s">
        <v>79</v>
      </c>
      <c r="G216" s="6" t="n">
        <v>3</v>
      </c>
      <c r="H216" s="46" t="n">
        <v>3</v>
      </c>
      <c r="I216" s="15" t="n">
        <v>1900.4</v>
      </c>
      <c r="J216" s="15" t="n">
        <v>1748.8</v>
      </c>
      <c r="K216" s="73" t="n">
        <v>1259.6</v>
      </c>
      <c r="L216" s="6" t="n">
        <v>23</v>
      </c>
      <c r="M216" s="15" t="n">
        <f aca="false">'Раздел 2'!C216</f>
        <v>726417.73</v>
      </c>
      <c r="N216" s="15" t="n">
        <v>0</v>
      </c>
      <c r="O216" s="15" t="n">
        <v>0</v>
      </c>
      <c r="P216" s="15" t="n">
        <f aca="false">M216</f>
        <v>726417.73</v>
      </c>
      <c r="Q216" s="51" t="n">
        <f aca="false">P216/J216</f>
        <v>415.380678179323</v>
      </c>
      <c r="R216" s="52" t="n">
        <v>3937.388</v>
      </c>
      <c r="S216" s="6" t="n">
        <v>2023</v>
      </c>
      <c r="T216" s="2"/>
      <c r="U216" s="2"/>
      <c r="V216" s="2"/>
      <c r="W216" s="2"/>
    </row>
    <row r="217" customFormat="false" ht="12.75" hidden="false" customHeight="true" outlineLevel="0" collapsed="false">
      <c r="A217" s="6" t="n">
        <v>13</v>
      </c>
      <c r="B217" s="45" t="s">
        <v>264</v>
      </c>
      <c r="C217" s="46" t="n">
        <v>1953</v>
      </c>
      <c r="D217" s="17"/>
      <c r="E217" s="6" t="s">
        <v>58</v>
      </c>
      <c r="F217" s="50" t="s">
        <v>59</v>
      </c>
      <c r="G217" s="6" t="n">
        <v>2</v>
      </c>
      <c r="H217" s="6" t="n">
        <v>2</v>
      </c>
      <c r="I217" s="15" t="n">
        <v>748.9</v>
      </c>
      <c r="J217" s="15" t="n">
        <v>682.8</v>
      </c>
      <c r="K217" s="73" t="n">
        <v>0</v>
      </c>
      <c r="L217" s="46" t="n">
        <v>14</v>
      </c>
      <c r="M217" s="15" t="n">
        <f aca="false">'Раздел 2'!C217</f>
        <v>88910.8</v>
      </c>
      <c r="N217" s="15" t="n">
        <v>0</v>
      </c>
      <c r="O217" s="15" t="n">
        <v>0</v>
      </c>
      <c r="P217" s="15" t="n">
        <f aca="false">M217</f>
        <v>88910.8</v>
      </c>
      <c r="Q217" s="51" t="n">
        <f aca="false">P217/J217</f>
        <v>130.214997070885</v>
      </c>
      <c r="R217" s="52" t="n">
        <v>3937.388</v>
      </c>
      <c r="S217" s="6" t="n">
        <v>2023</v>
      </c>
      <c r="T217" s="2"/>
      <c r="U217" s="2"/>
      <c r="V217" s="2"/>
      <c r="W217" s="2"/>
    </row>
    <row r="218" customFormat="false" ht="12.75" hidden="false" customHeight="true" outlineLevel="0" collapsed="false">
      <c r="A218" s="6" t="n">
        <v>14</v>
      </c>
      <c r="B218" s="45" t="s">
        <v>265</v>
      </c>
      <c r="C218" s="46" t="n">
        <v>1959</v>
      </c>
      <c r="D218" s="17"/>
      <c r="E218" s="6" t="s">
        <v>58</v>
      </c>
      <c r="F218" s="50" t="s">
        <v>59</v>
      </c>
      <c r="G218" s="6" t="n">
        <v>3</v>
      </c>
      <c r="H218" s="6" t="n">
        <v>3</v>
      </c>
      <c r="I218" s="15" t="n">
        <v>2085.8</v>
      </c>
      <c r="J218" s="15" t="n">
        <v>1923.9</v>
      </c>
      <c r="K218" s="73" t="n">
        <v>0</v>
      </c>
      <c r="L218" s="46" t="n">
        <v>28</v>
      </c>
      <c r="M218" s="15" t="n">
        <f aca="false">'Раздел 2'!C218</f>
        <v>764655.544</v>
      </c>
      <c r="N218" s="15" t="n">
        <v>0</v>
      </c>
      <c r="O218" s="15" t="n">
        <v>0</v>
      </c>
      <c r="P218" s="15" t="n">
        <f aca="false">M218</f>
        <v>764655.544</v>
      </c>
      <c r="Q218" s="51" t="n">
        <f aca="false">P218/J218</f>
        <v>397.45077394875</v>
      </c>
      <c r="R218" s="52" t="n">
        <v>3937.388</v>
      </c>
      <c r="S218" s="6" t="n">
        <v>2023</v>
      </c>
      <c r="T218" s="2"/>
      <c r="U218" s="2"/>
      <c r="V218" s="2"/>
      <c r="W218" s="2"/>
    </row>
    <row r="219" customFormat="false" ht="12.75" hidden="false" customHeight="true" outlineLevel="0" collapsed="false">
      <c r="A219" s="6" t="n">
        <v>15</v>
      </c>
      <c r="B219" s="88" t="s">
        <v>239</v>
      </c>
      <c r="C219" s="6" t="s">
        <v>224</v>
      </c>
      <c r="D219" s="17"/>
      <c r="E219" s="64" t="s">
        <v>58</v>
      </c>
      <c r="F219" s="89" t="s">
        <v>79</v>
      </c>
      <c r="G219" s="66" t="n">
        <v>3</v>
      </c>
      <c r="H219" s="66" t="n">
        <v>3</v>
      </c>
      <c r="I219" s="64" t="n">
        <v>1903.2</v>
      </c>
      <c r="J219" s="64" t="n">
        <v>1755</v>
      </c>
      <c r="K219" s="75" t="n">
        <v>1094.6</v>
      </c>
      <c r="L219" s="66" t="n">
        <v>21</v>
      </c>
      <c r="M219" s="15" t="n">
        <f aca="false">'Раздел 2'!C219</f>
        <v>20446253.64378</v>
      </c>
      <c r="N219" s="15" t="n">
        <v>0</v>
      </c>
      <c r="O219" s="15" t="n">
        <v>0</v>
      </c>
      <c r="P219" s="15" t="n">
        <f aca="false">M219</f>
        <v>20446253.64378</v>
      </c>
      <c r="Q219" s="51" t="n">
        <f aca="false">P219/J219</f>
        <v>11650.2869765128</v>
      </c>
      <c r="R219" s="52" t="n">
        <v>29593.44</v>
      </c>
      <c r="S219" s="6" t="n">
        <v>2023</v>
      </c>
      <c r="T219" s="2"/>
      <c r="U219" s="2"/>
      <c r="V219" s="2"/>
      <c r="W219" s="2"/>
    </row>
    <row r="220" customFormat="false" ht="12.75" hidden="false" customHeight="true" outlineLevel="0" collapsed="false">
      <c r="A220" s="6" t="n">
        <v>16</v>
      </c>
      <c r="B220" s="90" t="s">
        <v>243</v>
      </c>
      <c r="C220" s="6" t="s">
        <v>122</v>
      </c>
      <c r="D220" s="17"/>
      <c r="E220" s="64" t="s">
        <v>58</v>
      </c>
      <c r="F220" s="89" t="s">
        <v>79</v>
      </c>
      <c r="G220" s="66" t="n">
        <v>3</v>
      </c>
      <c r="H220" s="66" t="n">
        <v>3</v>
      </c>
      <c r="I220" s="64" t="n">
        <v>1874.7</v>
      </c>
      <c r="J220" s="64" t="n">
        <v>1766.4</v>
      </c>
      <c r="K220" s="75" t="n">
        <v>0</v>
      </c>
      <c r="L220" s="66" t="n">
        <v>37</v>
      </c>
      <c r="M220" s="15" t="n">
        <f aca="false">'Раздел 2'!C220</f>
        <v>17115024.8</v>
      </c>
      <c r="N220" s="15" t="n">
        <v>0</v>
      </c>
      <c r="O220" s="15" t="n">
        <v>0</v>
      </c>
      <c r="P220" s="15" t="n">
        <f aca="false">M220</f>
        <v>17115024.8</v>
      </c>
      <c r="Q220" s="51" t="n">
        <f aca="false">P220/J220</f>
        <v>9689.21240942029</v>
      </c>
      <c r="R220" s="52" t="n">
        <v>39373.88</v>
      </c>
      <c r="S220" s="6" t="n">
        <v>2023</v>
      </c>
      <c r="T220" s="2"/>
      <c r="U220" s="2"/>
      <c r="V220" s="2"/>
      <c r="W220" s="2"/>
    </row>
    <row r="221" customFormat="false" ht="12.75" hidden="false" customHeight="true" outlineLevel="0" collapsed="false">
      <c r="A221" s="27" t="s">
        <v>266</v>
      </c>
      <c r="B221" s="27"/>
      <c r="C221" s="29" t="n">
        <v>16</v>
      </c>
      <c r="D221" s="29"/>
      <c r="E221" s="29"/>
      <c r="F221" s="27"/>
      <c r="G221" s="29"/>
      <c r="H221" s="30"/>
      <c r="I221" s="32" t="n">
        <f aca="false">SUM(I205:I220)</f>
        <v>21984.2</v>
      </c>
      <c r="J221" s="32" t="n">
        <f aca="false">SUM(J205:J220)</f>
        <v>19883.2</v>
      </c>
      <c r="K221" s="32" t="n">
        <f aca="false">SUM(K205:K220)</f>
        <v>7912.22</v>
      </c>
      <c r="L221" s="32" t="n">
        <f aca="false">SUM(L205:L220)</f>
        <v>442</v>
      </c>
      <c r="M221" s="32" t="n">
        <f aca="false">SUM(M205:M220)</f>
        <v>97403878.6022705</v>
      </c>
      <c r="N221" s="32" t="n">
        <f aca="false">SUM(N205:N220)</f>
        <v>0</v>
      </c>
      <c r="O221" s="32" t="n">
        <f aca="false">SUM(O205:O220)</f>
        <v>0</v>
      </c>
      <c r="P221" s="32" t="n">
        <f aca="false">SUM(P205:P220)</f>
        <v>97403878.6022705</v>
      </c>
      <c r="Q221" s="60"/>
      <c r="R221" s="78"/>
      <c r="S221" s="29"/>
      <c r="T221" s="2"/>
      <c r="U221" s="2"/>
      <c r="V221" s="2"/>
      <c r="W221" s="2"/>
    </row>
    <row r="222" customFormat="false" ht="12.75" hidden="false" customHeight="true" outlineLevel="0" collapsed="false">
      <c r="A222" s="6" t="n">
        <v>1</v>
      </c>
      <c r="B222" s="87" t="s">
        <v>267</v>
      </c>
      <c r="C222" s="58" t="s">
        <v>268</v>
      </c>
      <c r="D222" s="91"/>
      <c r="E222" s="6" t="s">
        <v>58</v>
      </c>
      <c r="F222" s="87" t="s">
        <v>257</v>
      </c>
      <c r="G222" s="58" t="n">
        <v>2</v>
      </c>
      <c r="H222" s="92" t="n">
        <v>2</v>
      </c>
      <c r="I222" s="55" t="n">
        <v>562</v>
      </c>
      <c r="J222" s="55" t="n">
        <v>514</v>
      </c>
      <c r="K222" s="55" t="n">
        <v>450.9</v>
      </c>
      <c r="L222" s="92" t="n">
        <v>13</v>
      </c>
      <c r="M222" s="15" t="n">
        <f aca="false">'Раздел 2'!C222</f>
        <v>367034.792</v>
      </c>
      <c r="N222" s="15" t="n">
        <v>0</v>
      </c>
      <c r="O222" s="15" t="n">
        <v>0</v>
      </c>
      <c r="P222" s="15" t="n">
        <f aca="false">M222</f>
        <v>367034.792</v>
      </c>
      <c r="Q222" s="51" t="n">
        <f aca="false">P222/J222</f>
        <v>714.075470817121</v>
      </c>
      <c r="R222" s="52" t="n">
        <v>3937.388</v>
      </c>
      <c r="S222" s="6" t="n">
        <v>2024</v>
      </c>
      <c r="T222" s="93"/>
      <c r="U222" s="93"/>
      <c r="V222" s="93"/>
      <c r="W222" s="93"/>
    </row>
    <row r="223" customFormat="false" ht="12.75" hidden="false" customHeight="true" outlineLevel="0" collapsed="false">
      <c r="A223" s="6" t="n">
        <f aca="false">A222+1</f>
        <v>2</v>
      </c>
      <c r="B223" s="87" t="s">
        <v>269</v>
      </c>
      <c r="C223" s="58" t="s">
        <v>83</v>
      </c>
      <c r="D223" s="91"/>
      <c r="E223" s="6" t="s">
        <v>58</v>
      </c>
      <c r="F223" s="87" t="s">
        <v>79</v>
      </c>
      <c r="G223" s="58" t="n">
        <v>2</v>
      </c>
      <c r="H223" s="92" t="n">
        <v>3</v>
      </c>
      <c r="I223" s="55" t="n">
        <v>853.3</v>
      </c>
      <c r="J223" s="55" t="n">
        <v>799.4</v>
      </c>
      <c r="K223" s="55" t="n">
        <v>533.7</v>
      </c>
      <c r="L223" s="92" t="n">
        <v>31</v>
      </c>
      <c r="M223" s="15" t="n">
        <f aca="false">'Раздел 2'!C223</f>
        <v>438554.04</v>
      </c>
      <c r="N223" s="15" t="n">
        <v>0</v>
      </c>
      <c r="O223" s="15" t="n">
        <v>0</v>
      </c>
      <c r="P223" s="15" t="n">
        <f aca="false">M223</f>
        <v>438554.04</v>
      </c>
      <c r="Q223" s="51" t="n">
        <f aca="false">P223/J223</f>
        <v>548.604003002252</v>
      </c>
      <c r="R223" s="52" t="n">
        <v>3937.388</v>
      </c>
      <c r="S223" s="6" t="n">
        <v>2024</v>
      </c>
      <c r="T223" s="93"/>
      <c r="U223" s="93"/>
      <c r="V223" s="93"/>
      <c r="W223" s="93"/>
    </row>
    <row r="224" customFormat="false" ht="12.75" hidden="false" customHeight="true" outlineLevel="0" collapsed="false">
      <c r="A224" s="6" t="n">
        <f aca="false">A223+1</f>
        <v>3</v>
      </c>
      <c r="B224" s="87" t="s">
        <v>270</v>
      </c>
      <c r="C224" s="58" t="s">
        <v>83</v>
      </c>
      <c r="D224" s="91"/>
      <c r="E224" s="6" t="s">
        <v>58</v>
      </c>
      <c r="F224" s="87" t="s">
        <v>79</v>
      </c>
      <c r="G224" s="58" t="n">
        <v>2</v>
      </c>
      <c r="H224" s="92" t="n">
        <v>3</v>
      </c>
      <c r="I224" s="55" t="n">
        <v>854.9</v>
      </c>
      <c r="J224" s="55" t="n">
        <v>797.1</v>
      </c>
      <c r="K224" s="55" t="n">
        <v>658.8</v>
      </c>
      <c r="L224" s="92" t="n">
        <v>30</v>
      </c>
      <c r="M224" s="15" t="n">
        <f aca="false">'Раздел 2'!C224</f>
        <v>437292.25</v>
      </c>
      <c r="N224" s="15" t="n">
        <v>0</v>
      </c>
      <c r="O224" s="15" t="n">
        <v>0</v>
      </c>
      <c r="P224" s="15" t="n">
        <f aca="false">M224</f>
        <v>437292.25</v>
      </c>
      <c r="Q224" s="51" t="n">
        <f aca="false">P224/J224</f>
        <v>548.604002007276</v>
      </c>
      <c r="R224" s="52" t="n">
        <v>3937.388</v>
      </c>
      <c r="S224" s="6" t="n">
        <v>2024</v>
      </c>
      <c r="T224" s="93"/>
      <c r="U224" s="93"/>
      <c r="V224" s="93"/>
      <c r="W224" s="93"/>
    </row>
    <row r="225" customFormat="false" ht="12.75" hidden="false" customHeight="true" outlineLevel="0" collapsed="false">
      <c r="A225" s="6" t="n">
        <f aca="false">A224+1</f>
        <v>4</v>
      </c>
      <c r="B225" s="45" t="s">
        <v>271</v>
      </c>
      <c r="C225" s="6" t="n">
        <v>1975</v>
      </c>
      <c r="D225" s="17"/>
      <c r="E225" s="6" t="s">
        <v>58</v>
      </c>
      <c r="F225" s="87" t="s">
        <v>62</v>
      </c>
      <c r="G225" s="58" t="n">
        <v>2</v>
      </c>
      <c r="H225" s="92" t="n">
        <v>2</v>
      </c>
      <c r="I225" s="15" t="n">
        <v>823.8</v>
      </c>
      <c r="J225" s="15" t="n">
        <v>798.7</v>
      </c>
      <c r="K225" s="15" t="n">
        <v>0</v>
      </c>
      <c r="L225" s="46" t="n">
        <v>13</v>
      </c>
      <c r="M225" s="15" t="n">
        <f aca="false">'Раздел 2'!C225</f>
        <v>438170.01</v>
      </c>
      <c r="N225" s="15" t="n">
        <v>0</v>
      </c>
      <c r="O225" s="15" t="n">
        <v>0</v>
      </c>
      <c r="P225" s="15" t="n">
        <f aca="false">M225</f>
        <v>438170.01</v>
      </c>
      <c r="Q225" s="51" t="n">
        <f aca="false">P225/J225</f>
        <v>548.603993990234</v>
      </c>
      <c r="R225" s="52" t="n">
        <v>3937.388</v>
      </c>
      <c r="S225" s="6" t="n">
        <v>2024</v>
      </c>
      <c r="T225" s="93"/>
      <c r="U225" s="93"/>
      <c r="V225" s="93"/>
      <c r="W225" s="93"/>
    </row>
    <row r="226" customFormat="false" ht="12.75" hidden="false" customHeight="true" outlineLevel="0" collapsed="false">
      <c r="A226" s="6" t="n">
        <f aca="false">A225+1</f>
        <v>5</v>
      </c>
      <c r="B226" s="87" t="s">
        <v>272</v>
      </c>
      <c r="C226" s="58" t="s">
        <v>268</v>
      </c>
      <c r="D226" s="91"/>
      <c r="E226" s="6" t="s">
        <v>58</v>
      </c>
      <c r="F226" s="87" t="s">
        <v>79</v>
      </c>
      <c r="G226" s="58" t="n">
        <v>5</v>
      </c>
      <c r="H226" s="92" t="n">
        <v>6</v>
      </c>
      <c r="I226" s="15" t="n">
        <v>5111.2</v>
      </c>
      <c r="J226" s="15" t="n">
        <v>4527.6</v>
      </c>
      <c r="K226" s="15" t="n">
        <v>0</v>
      </c>
      <c r="L226" s="46" t="n">
        <v>57</v>
      </c>
      <c r="M226" s="15" t="n">
        <f aca="false">'Раздел 2'!C226</f>
        <v>1402250.02</v>
      </c>
      <c r="N226" s="15" t="n">
        <v>0</v>
      </c>
      <c r="O226" s="15" t="n">
        <v>0</v>
      </c>
      <c r="P226" s="15" t="n">
        <f aca="false">M226</f>
        <v>1402250.02</v>
      </c>
      <c r="Q226" s="51" t="n">
        <f aca="false">P226/J226</f>
        <v>309.711551373796</v>
      </c>
      <c r="R226" s="52" t="n">
        <v>32911</v>
      </c>
      <c r="S226" s="6" t="n">
        <v>2024</v>
      </c>
      <c r="T226" s="93"/>
      <c r="U226" s="93"/>
      <c r="V226" s="93"/>
      <c r="W226" s="93"/>
    </row>
    <row r="227" customFormat="false" ht="12.75" hidden="false" customHeight="true" outlineLevel="0" collapsed="false">
      <c r="A227" s="6" t="n">
        <f aca="false">A226+1</f>
        <v>6</v>
      </c>
      <c r="B227" s="45" t="s">
        <v>262</v>
      </c>
      <c r="C227" s="46" t="n">
        <v>1937</v>
      </c>
      <c r="D227" s="17"/>
      <c r="E227" s="6" t="s">
        <v>58</v>
      </c>
      <c r="F227" s="45" t="s">
        <v>79</v>
      </c>
      <c r="G227" s="6" t="n">
        <v>4</v>
      </c>
      <c r="H227" s="6" t="n">
        <v>4</v>
      </c>
      <c r="I227" s="15" t="n">
        <v>2090.9</v>
      </c>
      <c r="J227" s="15" t="n">
        <v>1842.1</v>
      </c>
      <c r="K227" s="46" t="n">
        <v>1484.3</v>
      </c>
      <c r="L227" s="46" t="n">
        <v>38</v>
      </c>
      <c r="M227" s="15" t="n">
        <f aca="false">'Раздел 2'!C227</f>
        <v>9597160.26001</v>
      </c>
      <c r="N227" s="15" t="n">
        <v>0</v>
      </c>
      <c r="O227" s="15" t="n">
        <v>0</v>
      </c>
      <c r="P227" s="15" t="n">
        <f aca="false">M227</f>
        <v>9597160.26001</v>
      </c>
      <c r="Q227" s="51" t="n">
        <f aca="false">P227/J227</f>
        <v>5209.9018837251</v>
      </c>
      <c r="R227" s="52" t="n">
        <v>23229.18</v>
      </c>
      <c r="S227" s="6" t="n">
        <v>2024</v>
      </c>
      <c r="T227" s="93"/>
      <c r="U227" s="93"/>
      <c r="V227" s="93"/>
      <c r="W227" s="93"/>
    </row>
    <row r="228" customFormat="false" ht="12.75" hidden="false" customHeight="true" outlineLevel="0" collapsed="false">
      <c r="A228" s="6" t="n">
        <f aca="false">A227+1</f>
        <v>7</v>
      </c>
      <c r="B228" s="88" t="s">
        <v>239</v>
      </c>
      <c r="C228" s="6" t="s">
        <v>224</v>
      </c>
      <c r="D228" s="17"/>
      <c r="E228" s="64" t="s">
        <v>58</v>
      </c>
      <c r="F228" s="89" t="s">
        <v>79</v>
      </c>
      <c r="G228" s="66" t="n">
        <v>3</v>
      </c>
      <c r="H228" s="66" t="n">
        <v>3</v>
      </c>
      <c r="I228" s="64" t="n">
        <v>1903.2</v>
      </c>
      <c r="J228" s="64" t="n">
        <v>1755</v>
      </c>
      <c r="K228" s="75" t="n">
        <v>1094.6</v>
      </c>
      <c r="L228" s="66" t="n">
        <v>21</v>
      </c>
      <c r="M228" s="15" t="n">
        <f aca="false">'Раздел 2'!C228</f>
        <v>6205973.16622</v>
      </c>
      <c r="N228" s="15" t="n">
        <v>0</v>
      </c>
      <c r="O228" s="15" t="n">
        <v>0</v>
      </c>
      <c r="P228" s="15" t="n">
        <f aca="false">M228</f>
        <v>6205973.16622</v>
      </c>
      <c r="Q228" s="51" t="n">
        <f aca="false">P228/J228</f>
        <v>3536.1670462792</v>
      </c>
      <c r="R228" s="52" t="n">
        <v>29593.44</v>
      </c>
      <c r="S228" s="6" t="n">
        <v>2024</v>
      </c>
      <c r="T228" s="93"/>
      <c r="U228" s="93"/>
      <c r="V228" s="93"/>
      <c r="W228" s="93"/>
    </row>
    <row r="229" customFormat="false" ht="12.75" hidden="false" customHeight="true" outlineLevel="0" collapsed="false">
      <c r="A229" s="6" t="n">
        <f aca="false">A228+1</f>
        <v>8</v>
      </c>
      <c r="B229" s="88" t="s">
        <v>243</v>
      </c>
      <c r="C229" s="6" t="s">
        <v>122</v>
      </c>
      <c r="D229" s="17"/>
      <c r="E229" s="64" t="s">
        <v>58</v>
      </c>
      <c r="F229" s="89" t="s">
        <v>79</v>
      </c>
      <c r="G229" s="66" t="n">
        <v>3</v>
      </c>
      <c r="H229" s="66" t="n">
        <v>3</v>
      </c>
      <c r="I229" s="64" t="n">
        <v>1874.7</v>
      </c>
      <c r="J229" s="64" t="n">
        <v>1766.4</v>
      </c>
      <c r="K229" s="75" t="n">
        <v>0</v>
      </c>
      <c r="L229" s="66" t="n">
        <v>37</v>
      </c>
      <c r="M229" s="15" t="n">
        <f aca="false">'Раздел 2'!C229</f>
        <v>10989940.54</v>
      </c>
      <c r="N229" s="15" t="n">
        <v>0</v>
      </c>
      <c r="O229" s="15" t="n">
        <v>0</v>
      </c>
      <c r="P229" s="15" t="n">
        <f aca="false">M229</f>
        <v>10989940.54</v>
      </c>
      <c r="Q229" s="51" t="n">
        <f aca="false">P229/J229</f>
        <v>6221.66017889493</v>
      </c>
      <c r="R229" s="52" t="n">
        <v>39373.88</v>
      </c>
      <c r="S229" s="6" t="n">
        <v>2024</v>
      </c>
      <c r="T229" s="93"/>
      <c r="U229" s="93"/>
      <c r="V229" s="93"/>
      <c r="W229" s="93"/>
    </row>
    <row r="230" customFormat="false" ht="12.75" hidden="false" customHeight="true" outlineLevel="0" collapsed="false">
      <c r="A230" s="6" t="n">
        <f aca="false">A229+1</f>
        <v>9</v>
      </c>
      <c r="B230" s="88" t="s">
        <v>237</v>
      </c>
      <c r="C230" s="6" t="n">
        <v>1951</v>
      </c>
      <c r="D230" s="6"/>
      <c r="E230" s="6" t="s">
        <v>58</v>
      </c>
      <c r="F230" s="45" t="s">
        <v>79</v>
      </c>
      <c r="G230" s="6" t="n">
        <v>2</v>
      </c>
      <c r="H230" s="46" t="n">
        <v>3</v>
      </c>
      <c r="I230" s="15" t="n">
        <v>1232.3</v>
      </c>
      <c r="J230" s="15" t="n">
        <v>1176.8</v>
      </c>
      <c r="K230" s="73" t="n">
        <v>779.7</v>
      </c>
      <c r="L230" s="6" t="n">
        <v>28</v>
      </c>
      <c r="M230" s="15" t="n">
        <f aca="false">'Раздел 2'!C230</f>
        <v>4645036.73</v>
      </c>
      <c r="N230" s="15" t="n">
        <v>0</v>
      </c>
      <c r="O230" s="15" t="n">
        <v>0</v>
      </c>
      <c r="P230" s="15" t="n">
        <f aca="false">M230</f>
        <v>4645036.73</v>
      </c>
      <c r="Q230" s="51" t="n">
        <f aca="false">P230/J230</f>
        <v>3947.17601121686</v>
      </c>
      <c r="R230" s="52" t="n">
        <v>39373.88</v>
      </c>
      <c r="S230" s="6" t="n">
        <v>2024</v>
      </c>
      <c r="T230" s="93"/>
      <c r="U230" s="93"/>
      <c r="V230" s="93"/>
      <c r="W230" s="93"/>
    </row>
    <row r="231" customFormat="false" ht="12.75" hidden="false" customHeight="true" outlineLevel="0" collapsed="false">
      <c r="A231" s="6" t="n">
        <f aca="false">A230+1</f>
        <v>10</v>
      </c>
      <c r="B231" s="45" t="s">
        <v>250</v>
      </c>
      <c r="C231" s="6" t="n">
        <v>1960</v>
      </c>
      <c r="D231" s="91"/>
      <c r="E231" s="6" t="s">
        <v>58</v>
      </c>
      <c r="F231" s="45" t="s">
        <v>59</v>
      </c>
      <c r="G231" s="6" t="n">
        <v>3</v>
      </c>
      <c r="H231" s="46" t="n">
        <v>3</v>
      </c>
      <c r="I231" s="15" t="n">
        <v>1836.4</v>
      </c>
      <c r="J231" s="15" t="n">
        <v>1596</v>
      </c>
      <c r="K231" s="15" t="n">
        <v>0</v>
      </c>
      <c r="L231" s="46" t="n">
        <v>24</v>
      </c>
      <c r="M231" s="15" t="n">
        <f aca="false">'Раздел 2'!C231</f>
        <v>26461120.7438</v>
      </c>
      <c r="N231" s="15" t="n">
        <v>0</v>
      </c>
      <c r="O231" s="15" t="n">
        <v>0</v>
      </c>
      <c r="P231" s="15" t="n">
        <f aca="false">M231</f>
        <v>26461120.7438</v>
      </c>
      <c r="Q231" s="51" t="n">
        <f aca="false">P231/J231</f>
        <v>16579.6495888471</v>
      </c>
      <c r="R231" s="52" t="n">
        <v>29534.59</v>
      </c>
      <c r="S231" s="6" t="n">
        <v>2024</v>
      </c>
      <c r="T231" s="93"/>
      <c r="U231" s="93"/>
      <c r="V231" s="93"/>
      <c r="W231" s="93"/>
    </row>
    <row r="232" customFormat="false" ht="12.75" hidden="false" customHeight="true" outlineLevel="0" collapsed="false">
      <c r="A232" s="6" t="n">
        <f aca="false">A231+1</f>
        <v>11</v>
      </c>
      <c r="B232" s="45" t="s">
        <v>248</v>
      </c>
      <c r="C232" s="6" t="n">
        <v>1958</v>
      </c>
      <c r="D232" s="91"/>
      <c r="E232" s="6" t="s">
        <v>58</v>
      </c>
      <c r="F232" s="45" t="s">
        <v>59</v>
      </c>
      <c r="G232" s="6" t="n">
        <v>3</v>
      </c>
      <c r="H232" s="46" t="n">
        <v>3</v>
      </c>
      <c r="I232" s="15" t="n">
        <v>1735.2</v>
      </c>
      <c r="J232" s="15" t="n">
        <v>1599.5</v>
      </c>
      <c r="K232" s="15" t="n">
        <v>0</v>
      </c>
      <c r="L232" s="46" t="n">
        <v>26</v>
      </c>
      <c r="M232" s="15" t="n">
        <f aca="false">'Раздел 2'!C232</f>
        <v>25828927.2566</v>
      </c>
      <c r="N232" s="15" t="n">
        <v>0</v>
      </c>
      <c r="O232" s="15" t="n">
        <v>0</v>
      </c>
      <c r="P232" s="15" t="n">
        <f aca="false">M232</f>
        <v>25828927.2566</v>
      </c>
      <c r="Q232" s="51" t="n">
        <f aca="false">P232/J232</f>
        <v>16148.1258246952</v>
      </c>
      <c r="R232" s="52" t="n">
        <v>29534.59</v>
      </c>
      <c r="S232" s="6" t="n">
        <v>2024</v>
      </c>
      <c r="T232" s="93"/>
      <c r="U232" s="93"/>
      <c r="V232" s="93"/>
      <c r="W232" s="93"/>
    </row>
    <row r="233" customFormat="false" ht="12.75" hidden="false" customHeight="true" outlineLevel="0" collapsed="false">
      <c r="A233" s="6" t="n">
        <f aca="false">A232+1</f>
        <v>12</v>
      </c>
      <c r="B233" s="45" t="s">
        <v>247</v>
      </c>
      <c r="C233" s="6" t="n">
        <v>1953</v>
      </c>
      <c r="D233" s="91"/>
      <c r="E233" s="6" t="s">
        <v>58</v>
      </c>
      <c r="F233" s="45" t="s">
        <v>59</v>
      </c>
      <c r="G233" s="6" t="n">
        <v>2</v>
      </c>
      <c r="H233" s="46" t="n">
        <v>2</v>
      </c>
      <c r="I233" s="15" t="n">
        <v>755.56</v>
      </c>
      <c r="J233" s="15" t="n">
        <v>690.76</v>
      </c>
      <c r="K233" s="15" t="n">
        <v>0</v>
      </c>
      <c r="L233" s="46" t="n">
        <v>12</v>
      </c>
      <c r="M233" s="15" t="n">
        <f aca="false">'Раздел 2'!C233</f>
        <v>10793416.7278</v>
      </c>
      <c r="N233" s="15" t="n">
        <v>0</v>
      </c>
      <c r="O233" s="15" t="n">
        <v>0</v>
      </c>
      <c r="P233" s="15" t="n">
        <f aca="false">M233</f>
        <v>10793416.7278</v>
      </c>
      <c r="Q233" s="51" t="n">
        <f aca="false">P233/J233</f>
        <v>15625.4223287394</v>
      </c>
      <c r="R233" s="52" t="n">
        <v>39373.88</v>
      </c>
      <c r="S233" s="6" t="n">
        <v>2024</v>
      </c>
      <c r="T233" s="93"/>
      <c r="U233" s="93"/>
      <c r="V233" s="93"/>
      <c r="W233" s="93"/>
    </row>
    <row r="234" customFormat="false" ht="12.75" hidden="false" customHeight="true" outlineLevel="0" collapsed="false">
      <c r="A234" s="6" t="n">
        <f aca="false">A233+1</f>
        <v>13</v>
      </c>
      <c r="B234" s="90" t="s">
        <v>263</v>
      </c>
      <c r="C234" s="6" t="s">
        <v>224</v>
      </c>
      <c r="D234" s="17"/>
      <c r="E234" s="64" t="s">
        <v>58</v>
      </c>
      <c r="F234" s="89" t="s">
        <v>79</v>
      </c>
      <c r="G234" s="66" t="n">
        <v>3</v>
      </c>
      <c r="H234" s="66" t="n">
        <v>3</v>
      </c>
      <c r="I234" s="64" t="n">
        <v>1900.4</v>
      </c>
      <c r="J234" s="64" t="n">
        <v>1748.8</v>
      </c>
      <c r="K234" s="75" t="n">
        <v>1259.6</v>
      </c>
      <c r="L234" s="66" t="n">
        <v>23</v>
      </c>
      <c r="M234" s="15" t="n">
        <f aca="false">'Раздел 2'!C234</f>
        <v>26365010.068</v>
      </c>
      <c r="N234" s="15" t="n">
        <v>0</v>
      </c>
      <c r="O234" s="15" t="n">
        <v>0</v>
      </c>
      <c r="P234" s="15" t="n">
        <f aca="false">M234</f>
        <v>26365010.068</v>
      </c>
      <c r="Q234" s="51" t="n">
        <f aca="false">P234/J234</f>
        <v>15076.0579071363</v>
      </c>
      <c r="R234" s="52" t="n">
        <v>39373.88</v>
      </c>
      <c r="S234" s="6" t="n">
        <v>2024</v>
      </c>
      <c r="T234" s="93"/>
      <c r="U234" s="93"/>
      <c r="V234" s="93"/>
      <c r="W234" s="93"/>
    </row>
    <row r="235" customFormat="false" ht="12.75" hidden="false" customHeight="true" outlineLevel="0" collapsed="false">
      <c r="A235" s="6" t="n">
        <f aca="false">A234+1</f>
        <v>14</v>
      </c>
      <c r="B235" s="90" t="s">
        <v>249</v>
      </c>
      <c r="C235" s="6" t="n">
        <v>1960</v>
      </c>
      <c r="D235" s="17"/>
      <c r="E235" s="64" t="s">
        <v>58</v>
      </c>
      <c r="F235" s="90" t="s">
        <v>79</v>
      </c>
      <c r="G235" s="66" t="n">
        <v>3</v>
      </c>
      <c r="H235" s="66" t="n">
        <v>2</v>
      </c>
      <c r="I235" s="64" t="n">
        <v>1031.4</v>
      </c>
      <c r="J235" s="64" t="n">
        <v>950.1</v>
      </c>
      <c r="K235" s="66" t="n">
        <v>950.1</v>
      </c>
      <c r="L235" s="66" t="n">
        <v>15</v>
      </c>
      <c r="M235" s="15" t="n">
        <f aca="false">'Раздел 2'!C235</f>
        <v>14243480.1984</v>
      </c>
      <c r="N235" s="15" t="n">
        <v>0</v>
      </c>
      <c r="O235" s="15" t="n">
        <v>0</v>
      </c>
      <c r="P235" s="15" t="n">
        <f aca="false">M235</f>
        <v>14243480.1984</v>
      </c>
      <c r="Q235" s="51" t="n">
        <f aca="false">P235/J235</f>
        <v>14991.5589921061</v>
      </c>
      <c r="R235" s="67" t="n">
        <v>39373.88</v>
      </c>
      <c r="S235" s="6" t="n">
        <v>2024</v>
      </c>
      <c r="T235" s="93"/>
      <c r="U235" s="93"/>
      <c r="V235" s="93"/>
      <c r="W235" s="93"/>
    </row>
    <row r="236" customFormat="false" ht="12.75" hidden="false" customHeight="true" outlineLevel="0" collapsed="false">
      <c r="A236" s="6" t="n">
        <f aca="false">A235+1</f>
        <v>15</v>
      </c>
      <c r="B236" s="90" t="s">
        <v>251</v>
      </c>
      <c r="C236" s="6" t="n">
        <v>1960</v>
      </c>
      <c r="D236" s="17"/>
      <c r="E236" s="64" t="s">
        <v>58</v>
      </c>
      <c r="F236" s="89" t="s">
        <v>59</v>
      </c>
      <c r="G236" s="66" t="n">
        <v>3</v>
      </c>
      <c r="H236" s="66" t="n">
        <v>3</v>
      </c>
      <c r="I236" s="64" t="n">
        <v>1626.8</v>
      </c>
      <c r="J236" s="64" t="n">
        <v>1516.5</v>
      </c>
      <c r="K236" s="75" t="n">
        <v>0</v>
      </c>
      <c r="L236" s="66" t="n">
        <v>36</v>
      </c>
      <c r="M236" s="15" t="n">
        <f aca="false">'Раздел 2'!C236</f>
        <v>18116642.2766</v>
      </c>
      <c r="N236" s="15" t="n">
        <v>0</v>
      </c>
      <c r="O236" s="15" t="n">
        <v>0</v>
      </c>
      <c r="P236" s="15" t="n">
        <f aca="false">M236</f>
        <v>18116642.2766</v>
      </c>
      <c r="Q236" s="51" t="n">
        <f aca="false">P236/J236</f>
        <v>11946.3516495879</v>
      </c>
      <c r="R236" s="52" t="n">
        <v>29534.59</v>
      </c>
      <c r="S236" s="6" t="n">
        <v>2024</v>
      </c>
      <c r="T236" s="93"/>
      <c r="U236" s="93"/>
      <c r="V236" s="93"/>
      <c r="W236" s="93"/>
    </row>
    <row r="237" customFormat="false" ht="12.75" hidden="false" customHeight="true" outlineLevel="0" collapsed="false">
      <c r="A237" s="6" t="n">
        <f aca="false">A236+1</f>
        <v>16</v>
      </c>
      <c r="B237" s="90" t="s">
        <v>246</v>
      </c>
      <c r="C237" s="6" t="n">
        <v>1954</v>
      </c>
      <c r="D237" s="17"/>
      <c r="E237" s="64" t="s">
        <v>58</v>
      </c>
      <c r="F237" s="89" t="s">
        <v>59</v>
      </c>
      <c r="G237" s="66" t="n">
        <v>3</v>
      </c>
      <c r="H237" s="66" t="n">
        <v>3</v>
      </c>
      <c r="I237" s="64" t="n">
        <v>1924.7</v>
      </c>
      <c r="J237" s="64" t="n">
        <v>1778.6</v>
      </c>
      <c r="K237" s="75" t="n">
        <v>0</v>
      </c>
      <c r="L237" s="66" t="n">
        <v>20</v>
      </c>
      <c r="M237" s="15" t="n">
        <f aca="false">'Раздел 2'!C237</f>
        <v>21244210.954</v>
      </c>
      <c r="N237" s="15" t="n">
        <v>0</v>
      </c>
      <c r="O237" s="15" t="n">
        <v>0</v>
      </c>
      <c r="P237" s="15" t="n">
        <f aca="false">M237</f>
        <v>21244210.954</v>
      </c>
      <c r="Q237" s="51" t="n">
        <f aca="false">P237/J237</f>
        <v>11944.3444023389</v>
      </c>
      <c r="R237" s="52" t="n">
        <v>29534.59</v>
      </c>
      <c r="S237" s="6" t="n">
        <v>2024</v>
      </c>
      <c r="T237" s="93"/>
      <c r="U237" s="93"/>
      <c r="V237" s="93"/>
      <c r="W237" s="93"/>
    </row>
    <row r="238" customFormat="false" ht="12.75" hidden="false" customHeight="true" outlineLevel="0" collapsed="false">
      <c r="A238" s="6" t="n">
        <f aca="false">A237+1</f>
        <v>17</v>
      </c>
      <c r="B238" s="90" t="s">
        <v>273</v>
      </c>
      <c r="C238" s="6" t="n">
        <v>1963</v>
      </c>
      <c r="D238" s="17"/>
      <c r="E238" s="64" t="s">
        <v>58</v>
      </c>
      <c r="F238" s="89" t="s">
        <v>59</v>
      </c>
      <c r="G238" s="66" t="n">
        <v>4</v>
      </c>
      <c r="H238" s="66" t="n">
        <v>2</v>
      </c>
      <c r="I238" s="64" t="n">
        <v>2124.5</v>
      </c>
      <c r="J238" s="64" t="n">
        <v>1960.5</v>
      </c>
      <c r="K238" s="75" t="n">
        <v>0</v>
      </c>
      <c r="L238" s="66" t="n">
        <v>48</v>
      </c>
      <c r="M238" s="15" t="n">
        <f aca="false">'Раздел 2'!C238</f>
        <v>764263.6</v>
      </c>
      <c r="N238" s="15" t="n">
        <v>0</v>
      </c>
      <c r="O238" s="15" t="n">
        <v>0</v>
      </c>
      <c r="P238" s="15" t="n">
        <f aca="false">M238</f>
        <v>764263.6</v>
      </c>
      <c r="Q238" s="51" t="n">
        <f aca="false">P238/J238</f>
        <v>389.830961489416</v>
      </c>
      <c r="R238" s="51" t="n">
        <v>39373.88</v>
      </c>
      <c r="S238" s="6" t="n">
        <v>2024</v>
      </c>
      <c r="T238" s="93"/>
      <c r="U238" s="93"/>
      <c r="V238" s="93"/>
      <c r="W238" s="93"/>
    </row>
    <row r="239" customFormat="false" ht="12.75" hidden="false" customHeight="true" outlineLevel="0" collapsed="false">
      <c r="A239" s="6" t="n">
        <f aca="false">A238+1</f>
        <v>18</v>
      </c>
      <c r="B239" s="90" t="s">
        <v>274</v>
      </c>
      <c r="C239" s="6" t="n">
        <v>1960</v>
      </c>
      <c r="D239" s="17"/>
      <c r="E239" s="64" t="s">
        <v>58</v>
      </c>
      <c r="F239" s="89" t="s">
        <v>59</v>
      </c>
      <c r="G239" s="66" t="n">
        <v>3</v>
      </c>
      <c r="H239" s="66" t="n">
        <v>2</v>
      </c>
      <c r="I239" s="64" t="n">
        <v>1147.4</v>
      </c>
      <c r="J239" s="64" t="n">
        <v>1071.2</v>
      </c>
      <c r="K239" s="75" t="n">
        <v>0</v>
      </c>
      <c r="L239" s="66" t="n">
        <v>18</v>
      </c>
      <c r="M239" s="15" t="n">
        <f aca="false">'Раздел 2'!C239</f>
        <v>622535.22</v>
      </c>
      <c r="N239" s="15" t="n">
        <v>0</v>
      </c>
      <c r="O239" s="15" t="n">
        <v>0</v>
      </c>
      <c r="P239" s="15" t="n">
        <f aca="false">M239</f>
        <v>622535.22</v>
      </c>
      <c r="Q239" s="51" t="n">
        <f aca="false">P239/J239</f>
        <v>581.156852128454</v>
      </c>
      <c r="R239" s="51" t="n">
        <v>39373.88</v>
      </c>
      <c r="S239" s="6" t="n">
        <v>2024</v>
      </c>
      <c r="T239" s="93"/>
      <c r="U239" s="93"/>
      <c r="V239" s="93"/>
      <c r="W239" s="93"/>
    </row>
    <row r="240" customFormat="false" ht="12.75" hidden="false" customHeight="true" outlineLevel="0" collapsed="false">
      <c r="A240" s="6" t="n">
        <f aca="false">A239+1</f>
        <v>19</v>
      </c>
      <c r="B240" s="90" t="s">
        <v>275</v>
      </c>
      <c r="C240" s="6" t="n">
        <v>1964</v>
      </c>
      <c r="D240" s="17"/>
      <c r="E240" s="64" t="s">
        <v>58</v>
      </c>
      <c r="F240" s="89" t="s">
        <v>59</v>
      </c>
      <c r="G240" s="66" t="n">
        <v>3</v>
      </c>
      <c r="H240" s="66" t="n">
        <v>2</v>
      </c>
      <c r="I240" s="64" t="n">
        <v>1017.9</v>
      </c>
      <c r="J240" s="64" t="n">
        <v>945.8</v>
      </c>
      <c r="K240" s="75" t="n">
        <v>0</v>
      </c>
      <c r="L240" s="66" t="n">
        <v>21</v>
      </c>
      <c r="M240" s="15" t="n">
        <f aca="false">'Раздел 2'!C240</f>
        <v>569332.19</v>
      </c>
      <c r="N240" s="15" t="n">
        <v>0</v>
      </c>
      <c r="O240" s="15" t="n">
        <v>0</v>
      </c>
      <c r="P240" s="15" t="n">
        <f aca="false">M240</f>
        <v>569332.19</v>
      </c>
      <c r="Q240" s="51" t="n">
        <f aca="false">P240/J240</f>
        <v>601.958331571157</v>
      </c>
      <c r="R240" s="51" t="n">
        <v>39373.88</v>
      </c>
      <c r="S240" s="6" t="n">
        <v>2024</v>
      </c>
      <c r="T240" s="93"/>
      <c r="U240" s="93"/>
      <c r="V240" s="93"/>
      <c r="W240" s="93"/>
    </row>
    <row r="241" customFormat="false" ht="12.75" hidden="false" customHeight="true" outlineLevel="0" collapsed="false">
      <c r="A241" s="6" t="n">
        <f aca="false">A240+1</f>
        <v>20</v>
      </c>
      <c r="B241" s="90" t="s">
        <v>276</v>
      </c>
      <c r="C241" s="6" t="n">
        <v>1956</v>
      </c>
      <c r="D241" s="17"/>
      <c r="E241" s="64" t="s">
        <v>58</v>
      </c>
      <c r="F241" s="89" t="s">
        <v>59</v>
      </c>
      <c r="G241" s="66" t="n">
        <v>3</v>
      </c>
      <c r="H241" s="66" t="n">
        <v>3</v>
      </c>
      <c r="I241" s="64" t="n">
        <v>2015.9</v>
      </c>
      <c r="J241" s="64" t="n">
        <v>1861.9</v>
      </c>
      <c r="K241" s="75" t="n">
        <v>0</v>
      </c>
      <c r="L241" s="66" t="n">
        <v>24</v>
      </c>
      <c r="M241" s="15" t="n">
        <f aca="false">'Раздел 2'!C241</f>
        <v>753590.35</v>
      </c>
      <c r="N241" s="15" t="n">
        <v>0</v>
      </c>
      <c r="O241" s="15" t="n">
        <v>0</v>
      </c>
      <c r="P241" s="15" t="n">
        <f aca="false">M241</f>
        <v>753590.35</v>
      </c>
      <c r="Q241" s="51" t="n">
        <f aca="false">P241/J241</f>
        <v>404.74265535206</v>
      </c>
      <c r="R241" s="51" t="n">
        <v>29593.44</v>
      </c>
      <c r="S241" s="6" t="n">
        <v>2024</v>
      </c>
      <c r="T241" s="93"/>
      <c r="U241" s="93"/>
      <c r="V241" s="93"/>
      <c r="W241" s="93"/>
    </row>
    <row r="242" customFormat="false" ht="12.75" hidden="false" customHeight="true" outlineLevel="0" collapsed="false">
      <c r="A242" s="6" t="n">
        <f aca="false">A241+1</f>
        <v>21</v>
      </c>
      <c r="B242" s="90" t="s">
        <v>235</v>
      </c>
      <c r="C242" s="6" t="s">
        <v>83</v>
      </c>
      <c r="D242" s="17"/>
      <c r="E242" s="64" t="s">
        <v>58</v>
      </c>
      <c r="F242" s="89" t="s">
        <v>79</v>
      </c>
      <c r="G242" s="66" t="n">
        <v>4</v>
      </c>
      <c r="H242" s="66" t="n">
        <v>3</v>
      </c>
      <c r="I242" s="64" t="n">
        <v>2515</v>
      </c>
      <c r="J242" s="64" t="n">
        <v>2325.4</v>
      </c>
      <c r="K242" s="75" t="n">
        <v>1352.74</v>
      </c>
      <c r="L242" s="66" t="n">
        <v>80</v>
      </c>
      <c r="M242" s="15" t="n">
        <f aca="false">'Раздел 2'!C242</f>
        <v>1629771.375</v>
      </c>
      <c r="N242" s="15" t="n">
        <v>0</v>
      </c>
      <c r="O242" s="15" t="n">
        <v>0</v>
      </c>
      <c r="P242" s="15" t="n">
        <f aca="false">M242</f>
        <v>1629771.375</v>
      </c>
      <c r="Q242" s="51" t="n">
        <f aca="false">P242/J242</f>
        <v>700.856358045928</v>
      </c>
      <c r="R242" s="52" t="n">
        <v>39373.88</v>
      </c>
      <c r="S242" s="6" t="n">
        <v>2024</v>
      </c>
      <c r="T242" s="93"/>
      <c r="U242" s="93"/>
      <c r="V242" s="93"/>
      <c r="W242" s="93"/>
    </row>
    <row r="243" customFormat="false" ht="12.75" hidden="false" customHeight="true" outlineLevel="0" collapsed="false">
      <c r="A243" s="27" t="s">
        <v>277</v>
      </c>
      <c r="B243" s="27"/>
      <c r="C243" s="29" t="n">
        <v>21</v>
      </c>
      <c r="D243" s="29"/>
      <c r="E243" s="29"/>
      <c r="F243" s="27"/>
      <c r="G243" s="29"/>
      <c r="H243" s="30"/>
      <c r="I243" s="32" t="n">
        <f aca="false">SUM(I222:I242)</f>
        <v>34937.46</v>
      </c>
      <c r="J243" s="32" t="n">
        <f aca="false">SUM(J222:J242)</f>
        <v>32022.16</v>
      </c>
      <c r="K243" s="32" t="n">
        <f aca="false">SUM(K222:K242)</f>
        <v>8564.44</v>
      </c>
      <c r="L243" s="32" t="n">
        <f aca="false">SUM(L222:L242)</f>
        <v>615</v>
      </c>
      <c r="M243" s="32" t="n">
        <f aca="false">SUM(M222:M242)</f>
        <v>181913712.76843</v>
      </c>
      <c r="N243" s="32" t="n">
        <f aca="false">SUM(N222:N242)</f>
        <v>0</v>
      </c>
      <c r="O243" s="32" t="n">
        <f aca="false">SUM(O222:O242)</f>
        <v>0</v>
      </c>
      <c r="P243" s="32" t="n">
        <f aca="false">SUM(P222:P242)</f>
        <v>181913712.76843</v>
      </c>
      <c r="Q243" s="60"/>
      <c r="R243" s="78"/>
      <c r="S243" s="29"/>
      <c r="T243" s="2"/>
      <c r="U243" s="2"/>
      <c r="V243" s="2"/>
      <c r="W243" s="2"/>
    </row>
    <row r="244" customFormat="false" ht="13.35" hidden="false" customHeight="true" outlineLevel="0" collapsed="false">
      <c r="A244" s="21" t="s">
        <v>278</v>
      </c>
      <c r="B244" s="21"/>
      <c r="C244" s="81" t="n">
        <f aca="false">C243+C221+C204</f>
        <v>59</v>
      </c>
      <c r="D244" s="81"/>
      <c r="E244" s="81"/>
      <c r="F244" s="81"/>
      <c r="G244" s="81"/>
      <c r="H244" s="81"/>
      <c r="I244" s="82" t="n">
        <f aca="false">I243+I221+I204</f>
        <v>89168.12</v>
      </c>
      <c r="J244" s="82" t="n">
        <f aca="false">J243+J221+J204</f>
        <v>81756.84</v>
      </c>
      <c r="K244" s="94" t="n">
        <f aca="false">K243+K221+K204</f>
        <v>27188.65</v>
      </c>
      <c r="L244" s="81" t="n">
        <f aca="false">L243+L221+L204</f>
        <v>1719</v>
      </c>
      <c r="M244" s="82" t="n">
        <f aca="false">M204+M221+M243</f>
        <v>373380368.64405</v>
      </c>
      <c r="N244" s="81"/>
      <c r="O244" s="81"/>
      <c r="P244" s="82" t="n">
        <f aca="false">P243+P221+P204</f>
        <v>373380368.64405</v>
      </c>
      <c r="Q244" s="25"/>
      <c r="R244" s="76"/>
      <c r="S244" s="23"/>
      <c r="T244" s="53"/>
      <c r="U244" s="53"/>
      <c r="V244" s="53"/>
      <c r="W244" s="53"/>
    </row>
    <row r="245" customFormat="false" ht="13.35" hidden="false" customHeight="true" outlineLevel="0" collapsed="false">
      <c r="A245" s="6"/>
      <c r="B245" s="43" t="s">
        <v>279</v>
      </c>
      <c r="C245" s="44"/>
      <c r="D245" s="6"/>
      <c r="E245" s="6"/>
      <c r="F245" s="45"/>
      <c r="G245" s="6"/>
      <c r="H245" s="46"/>
      <c r="I245" s="15"/>
      <c r="J245" s="15"/>
      <c r="K245" s="6"/>
      <c r="L245" s="46"/>
      <c r="M245" s="15"/>
      <c r="N245" s="15"/>
      <c r="O245" s="15"/>
      <c r="P245" s="47"/>
      <c r="Q245" s="51"/>
      <c r="R245" s="77"/>
      <c r="T245" s="2"/>
      <c r="U245" s="2"/>
      <c r="V245" s="2"/>
      <c r="W245" s="2"/>
    </row>
    <row r="246" customFormat="false" ht="12.75" hidden="false" customHeight="true" outlineLevel="0" collapsed="false">
      <c r="A246" s="6" t="n">
        <v>1</v>
      </c>
      <c r="B246" s="45" t="s">
        <v>280</v>
      </c>
      <c r="C246" s="6" t="s">
        <v>122</v>
      </c>
      <c r="D246" s="6"/>
      <c r="E246" s="6" t="s">
        <v>58</v>
      </c>
      <c r="F246" s="45" t="s">
        <v>59</v>
      </c>
      <c r="G246" s="6" t="n">
        <v>2</v>
      </c>
      <c r="H246" s="46" t="n">
        <v>2</v>
      </c>
      <c r="I246" s="15" t="n">
        <v>720</v>
      </c>
      <c r="J246" s="15" t="n">
        <v>683.7</v>
      </c>
      <c r="K246" s="15" t="n">
        <v>490.29</v>
      </c>
      <c r="L246" s="46" t="n">
        <v>16</v>
      </c>
      <c r="M246" s="15" t="n">
        <f aca="false">'Раздел 2'!C246</f>
        <v>12193061.58</v>
      </c>
      <c r="N246" s="15" t="n">
        <v>0</v>
      </c>
      <c r="O246" s="15" t="n">
        <v>0</v>
      </c>
      <c r="P246" s="15" t="n">
        <f aca="false">M246</f>
        <v>12193061.58</v>
      </c>
      <c r="Q246" s="51" t="n">
        <f aca="false">P246/J246</f>
        <v>17833.9353225099</v>
      </c>
      <c r="R246" s="52" t="n">
        <v>33175.99</v>
      </c>
      <c r="S246" s="6" t="n">
        <v>2022</v>
      </c>
      <c r="T246" s="2"/>
      <c r="U246" s="2"/>
      <c r="V246" s="2"/>
      <c r="W246" s="2"/>
    </row>
    <row r="247" customFormat="false" ht="12.75" hidden="false" customHeight="true" outlineLevel="0" collapsed="false">
      <c r="A247" s="6" t="n">
        <v>2</v>
      </c>
      <c r="B247" s="45" t="s">
        <v>281</v>
      </c>
      <c r="C247" s="6" t="n">
        <v>1932</v>
      </c>
      <c r="D247" s="6"/>
      <c r="E247" s="6" t="s">
        <v>58</v>
      </c>
      <c r="F247" s="45" t="s">
        <v>59</v>
      </c>
      <c r="G247" s="6" t="n">
        <v>2</v>
      </c>
      <c r="H247" s="46" t="n">
        <v>2</v>
      </c>
      <c r="I247" s="15" t="n">
        <v>835.6</v>
      </c>
      <c r="J247" s="15" t="n">
        <v>521</v>
      </c>
      <c r="K247" s="15" t="n">
        <v>460.5</v>
      </c>
      <c r="L247" s="46" t="n">
        <v>16</v>
      </c>
      <c r="M247" s="15" t="n">
        <f aca="false">'Раздел 2'!C247</f>
        <v>9190678.73</v>
      </c>
      <c r="N247" s="15" t="n">
        <v>0</v>
      </c>
      <c r="O247" s="15" t="n">
        <v>0</v>
      </c>
      <c r="P247" s="15" t="n">
        <f aca="false">M247</f>
        <v>9190678.73</v>
      </c>
      <c r="Q247" s="51" t="n">
        <f aca="false">P247/J247</f>
        <v>17640.4582149712</v>
      </c>
      <c r="R247" s="52" t="n">
        <v>27321.74</v>
      </c>
      <c r="S247" s="6" t="n">
        <v>2022</v>
      </c>
      <c r="T247" s="2"/>
      <c r="U247" s="2"/>
      <c r="V247" s="2"/>
      <c r="W247" s="2"/>
    </row>
    <row r="248" customFormat="false" ht="12.75" hidden="false" customHeight="true" outlineLevel="0" collapsed="false">
      <c r="A248" s="6" t="n">
        <v>3</v>
      </c>
      <c r="B248" s="45" t="s">
        <v>282</v>
      </c>
      <c r="C248" s="6" t="n">
        <v>1938</v>
      </c>
      <c r="D248" s="6"/>
      <c r="E248" s="6" t="s">
        <v>58</v>
      </c>
      <c r="F248" s="45" t="s">
        <v>120</v>
      </c>
      <c r="G248" s="6" t="n">
        <v>2</v>
      </c>
      <c r="H248" s="46" t="n">
        <v>1</v>
      </c>
      <c r="I248" s="15" t="n">
        <v>147.7</v>
      </c>
      <c r="J248" s="15" t="n">
        <v>143.1</v>
      </c>
      <c r="K248" s="15" t="n">
        <v>147.7</v>
      </c>
      <c r="L248" s="46" t="n">
        <v>4</v>
      </c>
      <c r="M248" s="15" t="n">
        <f aca="false">'Раздел 2'!C248</f>
        <v>36992.33</v>
      </c>
      <c r="N248" s="15" t="n">
        <v>0</v>
      </c>
      <c r="O248" s="15" t="n">
        <v>0</v>
      </c>
      <c r="P248" s="15" t="n">
        <f aca="false">M248</f>
        <v>36992.33</v>
      </c>
      <c r="Q248" s="51" t="n">
        <f aca="false">P248/J248</f>
        <v>258.506848357792</v>
      </c>
      <c r="R248" s="52" t="n">
        <v>3235.856</v>
      </c>
      <c r="S248" s="6" t="n">
        <v>2022</v>
      </c>
      <c r="T248" s="2"/>
      <c r="U248" s="2"/>
      <c r="V248" s="2"/>
      <c r="W248" s="2"/>
    </row>
    <row r="249" customFormat="false" ht="12.75" hidden="false" customHeight="true" outlineLevel="0" collapsed="false">
      <c r="A249" s="27" t="s">
        <v>283</v>
      </c>
      <c r="B249" s="27"/>
      <c r="C249" s="29" t="n">
        <v>3</v>
      </c>
      <c r="D249" s="29"/>
      <c r="E249" s="29"/>
      <c r="F249" s="27"/>
      <c r="G249" s="29"/>
      <c r="H249" s="30"/>
      <c r="I249" s="32" t="n">
        <f aca="false">SUM(I246:I248)</f>
        <v>1703.3</v>
      </c>
      <c r="J249" s="32" t="n">
        <f aca="false">SUM(J246:J248)</f>
        <v>1347.8</v>
      </c>
      <c r="K249" s="32" t="n">
        <f aca="false">SUM(K246:K248)</f>
        <v>1098.49</v>
      </c>
      <c r="L249" s="32" t="n">
        <f aca="false">SUM(L246:L248)</f>
        <v>36</v>
      </c>
      <c r="M249" s="32" t="n">
        <f aca="false">SUM(M246:M248)</f>
        <v>21420732.64</v>
      </c>
      <c r="N249" s="32" t="n">
        <f aca="false">SUM(N246:N248)</f>
        <v>0</v>
      </c>
      <c r="O249" s="32" t="n">
        <f aca="false">SUM(O246:O248)</f>
        <v>0</v>
      </c>
      <c r="P249" s="32" t="n">
        <f aca="false">SUM(P246:P248)</f>
        <v>21420732.64</v>
      </c>
      <c r="Q249" s="60"/>
      <c r="R249" s="78"/>
      <c r="S249" s="29"/>
      <c r="T249" s="2"/>
      <c r="U249" s="2"/>
      <c r="V249" s="2"/>
      <c r="W249" s="2"/>
    </row>
    <row r="250" customFormat="false" ht="12.75" hidden="false" customHeight="true" outlineLevel="0" collapsed="false">
      <c r="A250" s="6" t="n">
        <v>1</v>
      </c>
      <c r="B250" s="45" t="s">
        <v>284</v>
      </c>
      <c r="C250" s="6" t="s">
        <v>285</v>
      </c>
      <c r="D250" s="6"/>
      <c r="E250" s="6" t="s">
        <v>58</v>
      </c>
      <c r="F250" s="45" t="s">
        <v>64</v>
      </c>
      <c r="G250" s="6" t="n">
        <v>2</v>
      </c>
      <c r="H250" s="46" t="n">
        <v>2</v>
      </c>
      <c r="I250" s="15" t="n">
        <v>807.4</v>
      </c>
      <c r="J250" s="15" t="n">
        <v>737.1</v>
      </c>
      <c r="K250" s="15" t="n">
        <v>555.2</v>
      </c>
      <c r="L250" s="6" t="n">
        <v>16</v>
      </c>
      <c r="M250" s="15" t="n">
        <f aca="false">'Раздел 2'!C250</f>
        <v>446591.95</v>
      </c>
      <c r="N250" s="15" t="n">
        <v>0</v>
      </c>
      <c r="O250" s="15" t="n">
        <v>0</v>
      </c>
      <c r="P250" s="15" t="n">
        <f aca="false">M250</f>
        <v>446591.95</v>
      </c>
      <c r="Q250" s="51" t="n">
        <f aca="false">P250/J250</f>
        <v>605.877018043685</v>
      </c>
      <c r="R250" s="52" t="n">
        <v>3937.388</v>
      </c>
      <c r="S250" s="6" t="n">
        <v>2023</v>
      </c>
      <c r="T250" s="2"/>
      <c r="U250" s="2"/>
      <c r="V250" s="2"/>
      <c r="W250" s="2"/>
    </row>
    <row r="251" customFormat="false" ht="12.75" hidden="false" customHeight="true" outlineLevel="0" collapsed="false">
      <c r="A251" s="6" t="n">
        <v>2</v>
      </c>
      <c r="B251" s="45" t="s">
        <v>286</v>
      </c>
      <c r="C251" s="6" t="s">
        <v>287</v>
      </c>
      <c r="D251" s="6"/>
      <c r="E251" s="6" t="s">
        <v>58</v>
      </c>
      <c r="F251" s="45" t="s">
        <v>59</v>
      </c>
      <c r="G251" s="6" t="n">
        <v>2</v>
      </c>
      <c r="H251" s="46" t="n">
        <v>2</v>
      </c>
      <c r="I251" s="15" t="n">
        <v>554</v>
      </c>
      <c r="J251" s="15" t="n">
        <v>506.9</v>
      </c>
      <c r="K251" s="15" t="n">
        <v>297.2</v>
      </c>
      <c r="L251" s="6" t="n">
        <v>12</v>
      </c>
      <c r="M251" s="15" t="n">
        <f aca="false">'Раздел 2'!C251</f>
        <v>380285.11</v>
      </c>
      <c r="N251" s="15" t="n">
        <v>0</v>
      </c>
      <c r="O251" s="15" t="n">
        <v>0</v>
      </c>
      <c r="P251" s="15" t="n">
        <f aca="false">M251</f>
        <v>380285.11</v>
      </c>
      <c r="Q251" s="51" t="n">
        <f aca="false">P251/J251</f>
        <v>750.217222331821</v>
      </c>
      <c r="R251" s="52" t="n">
        <v>3937.388</v>
      </c>
      <c r="S251" s="6" t="n">
        <v>2023</v>
      </c>
      <c r="T251" s="2"/>
      <c r="U251" s="2"/>
      <c r="V251" s="2"/>
      <c r="W251" s="2"/>
    </row>
    <row r="252" customFormat="false" ht="12.75" hidden="false" customHeight="true" outlineLevel="0" collapsed="false">
      <c r="A252" s="6" t="n">
        <v>3</v>
      </c>
      <c r="B252" s="45" t="s">
        <v>288</v>
      </c>
      <c r="C252" s="6" t="s">
        <v>289</v>
      </c>
      <c r="D252" s="6"/>
      <c r="E252" s="6" t="s">
        <v>58</v>
      </c>
      <c r="F252" s="45" t="s">
        <v>59</v>
      </c>
      <c r="G252" s="6" t="n">
        <v>2</v>
      </c>
      <c r="H252" s="46" t="n">
        <v>2</v>
      </c>
      <c r="I252" s="15" t="n">
        <v>539</v>
      </c>
      <c r="J252" s="15" t="n">
        <v>498.7</v>
      </c>
      <c r="K252" s="15" t="n">
        <v>201.3</v>
      </c>
      <c r="L252" s="6" t="n">
        <v>12</v>
      </c>
      <c r="M252" s="15" t="n">
        <f aca="false">'Раздел 2'!C252</f>
        <v>375006.37</v>
      </c>
      <c r="N252" s="15" t="n">
        <v>0</v>
      </c>
      <c r="O252" s="15" t="n">
        <v>0</v>
      </c>
      <c r="P252" s="15" t="n">
        <f aca="false">M252</f>
        <v>375006.37</v>
      </c>
      <c r="Q252" s="51" t="n">
        <f aca="false">P252/J252</f>
        <v>751.967856426709</v>
      </c>
      <c r="R252" s="52" t="n">
        <v>3937.388</v>
      </c>
      <c r="S252" s="6" t="n">
        <v>2023</v>
      </c>
      <c r="T252" s="2"/>
      <c r="U252" s="2"/>
      <c r="V252" s="2"/>
      <c r="W252" s="2"/>
    </row>
    <row r="253" customFormat="false" ht="12.75" hidden="false" customHeight="true" outlineLevel="0" collapsed="false">
      <c r="A253" s="6" t="n">
        <v>4</v>
      </c>
      <c r="B253" s="45" t="s">
        <v>290</v>
      </c>
      <c r="C253" s="6" t="n">
        <v>1966</v>
      </c>
      <c r="D253" s="6"/>
      <c r="E253" s="6" t="s">
        <v>58</v>
      </c>
      <c r="F253" s="45" t="s">
        <v>120</v>
      </c>
      <c r="G253" s="6" t="n">
        <v>2</v>
      </c>
      <c r="H253" s="46" t="n">
        <v>1</v>
      </c>
      <c r="I253" s="15" t="n">
        <v>355</v>
      </c>
      <c r="J253" s="15" t="n">
        <v>330.4</v>
      </c>
      <c r="K253" s="15" t="n">
        <v>213.6</v>
      </c>
      <c r="L253" s="6" t="n">
        <v>8</v>
      </c>
      <c r="M253" s="15" t="n">
        <f aca="false">'Раздел 2'!C253</f>
        <v>407836.48</v>
      </c>
      <c r="N253" s="15" t="n">
        <v>0</v>
      </c>
      <c r="O253" s="15" t="n">
        <v>0</v>
      </c>
      <c r="P253" s="15" t="n">
        <f aca="false">M253</f>
        <v>407836.48</v>
      </c>
      <c r="Q253" s="51" t="n">
        <f aca="false">P253/J253</f>
        <v>1234.37191283293</v>
      </c>
      <c r="R253" s="52" t="n">
        <v>5039.042</v>
      </c>
      <c r="S253" s="6" t="n">
        <v>2023</v>
      </c>
      <c r="T253" s="2"/>
      <c r="U253" s="2"/>
      <c r="V253" s="2"/>
      <c r="W253" s="2"/>
    </row>
    <row r="254" customFormat="false" ht="12.75" hidden="false" customHeight="true" outlineLevel="0" collapsed="false">
      <c r="A254" s="6" t="n">
        <v>5</v>
      </c>
      <c r="B254" s="45" t="s">
        <v>291</v>
      </c>
      <c r="C254" s="6" t="n">
        <v>1968</v>
      </c>
      <c r="D254" s="6"/>
      <c r="E254" s="6" t="s">
        <v>58</v>
      </c>
      <c r="F254" s="45" t="s">
        <v>120</v>
      </c>
      <c r="G254" s="6" t="n">
        <v>2</v>
      </c>
      <c r="H254" s="46" t="n">
        <v>2</v>
      </c>
      <c r="I254" s="15" t="n">
        <v>337</v>
      </c>
      <c r="J254" s="15" t="n">
        <v>220</v>
      </c>
      <c r="K254" s="15" t="n">
        <v>76.4</v>
      </c>
      <c r="L254" s="6" t="n">
        <v>8</v>
      </c>
      <c r="M254" s="15" t="n">
        <f aca="false">'Раздел 2'!C254</f>
        <v>293990.16</v>
      </c>
      <c r="N254" s="15" t="n">
        <v>0</v>
      </c>
      <c r="O254" s="15" t="n">
        <v>0</v>
      </c>
      <c r="P254" s="15" t="n">
        <f aca="false">M254</f>
        <v>293990.16</v>
      </c>
      <c r="Q254" s="51" t="n">
        <f aca="false">P254/J254</f>
        <v>1336.31890909091</v>
      </c>
      <c r="R254" s="52" t="n">
        <v>3235.856</v>
      </c>
      <c r="S254" s="6" t="n">
        <v>2023</v>
      </c>
      <c r="T254" s="2"/>
      <c r="U254" s="2"/>
      <c r="V254" s="2"/>
      <c r="W254" s="2"/>
    </row>
    <row r="255" customFormat="false" ht="12.75" hidden="false" customHeight="true" outlineLevel="0" collapsed="false">
      <c r="A255" s="6" t="n">
        <v>6</v>
      </c>
      <c r="B255" s="45" t="s">
        <v>292</v>
      </c>
      <c r="C255" s="6" t="n">
        <v>1979</v>
      </c>
      <c r="D255" s="6"/>
      <c r="E255" s="6" t="s">
        <v>58</v>
      </c>
      <c r="F255" s="45" t="s">
        <v>59</v>
      </c>
      <c r="G255" s="6" t="n">
        <v>2</v>
      </c>
      <c r="H255" s="46" t="n">
        <v>2</v>
      </c>
      <c r="I255" s="15" t="n">
        <v>617.7</v>
      </c>
      <c r="J255" s="15" t="n">
        <v>617.7</v>
      </c>
      <c r="K255" s="15" t="n">
        <v>0</v>
      </c>
      <c r="L255" s="6" t="n">
        <v>8</v>
      </c>
      <c r="M255" s="15" t="n">
        <f aca="false">'Раздел 2'!C255</f>
        <v>11032833.9092</v>
      </c>
      <c r="N255" s="15" t="n">
        <v>0</v>
      </c>
      <c r="O255" s="15" t="n">
        <v>0</v>
      </c>
      <c r="P255" s="15" t="n">
        <f aca="false">M255</f>
        <v>11032833.9092</v>
      </c>
      <c r="Q255" s="51" t="n">
        <f aca="false">P255/J255</f>
        <v>17861.1525161081</v>
      </c>
      <c r="R255" s="52" t="n">
        <v>33175.99</v>
      </c>
      <c r="S255" s="6" t="n">
        <v>2023</v>
      </c>
      <c r="T255" s="2"/>
      <c r="U255" s="2"/>
      <c r="V255" s="2"/>
      <c r="W255" s="2"/>
    </row>
    <row r="256" customFormat="false" ht="12.75" hidden="false" customHeight="true" outlineLevel="0" collapsed="false">
      <c r="A256" s="6" t="n">
        <v>7</v>
      </c>
      <c r="B256" s="45" t="s">
        <v>282</v>
      </c>
      <c r="C256" s="6" t="n">
        <v>1938</v>
      </c>
      <c r="D256" s="6"/>
      <c r="E256" s="6" t="s">
        <v>58</v>
      </c>
      <c r="F256" s="45" t="s">
        <v>120</v>
      </c>
      <c r="G256" s="6" t="n">
        <v>2</v>
      </c>
      <c r="H256" s="46" t="n">
        <v>1</v>
      </c>
      <c r="I256" s="15" t="n">
        <v>147.7</v>
      </c>
      <c r="J256" s="15" t="n">
        <v>143.1</v>
      </c>
      <c r="K256" s="15" t="n">
        <v>147.7</v>
      </c>
      <c r="L256" s="46" t="n">
        <v>4</v>
      </c>
      <c r="M256" s="15" t="n">
        <f aca="false">'Раздел 2'!C256</f>
        <v>1756821.6316044</v>
      </c>
      <c r="N256" s="15" t="n">
        <v>0</v>
      </c>
      <c r="O256" s="15" t="n">
        <v>0</v>
      </c>
      <c r="P256" s="15" t="n">
        <f aca="false">M256</f>
        <v>1756821.6316044</v>
      </c>
      <c r="Q256" s="51" t="n">
        <f aca="false">P256/J256</f>
        <v>12276.880724</v>
      </c>
      <c r="R256" s="52" t="n">
        <v>13587.5</v>
      </c>
      <c r="S256" s="6" t="n">
        <v>2023</v>
      </c>
      <c r="T256" s="2"/>
      <c r="U256" s="2"/>
      <c r="V256" s="2"/>
      <c r="W256" s="2"/>
    </row>
    <row r="257" customFormat="false" ht="12.75" hidden="false" customHeight="true" outlineLevel="0" collapsed="false">
      <c r="A257" s="6" t="n">
        <v>8</v>
      </c>
      <c r="B257" s="45" t="s">
        <v>293</v>
      </c>
      <c r="C257" s="6" t="s">
        <v>142</v>
      </c>
      <c r="D257" s="17"/>
      <c r="E257" s="6" t="s">
        <v>58</v>
      </c>
      <c r="F257" s="45" t="s">
        <v>294</v>
      </c>
      <c r="G257" s="6" t="n">
        <v>2</v>
      </c>
      <c r="H257" s="46" t="n">
        <v>2</v>
      </c>
      <c r="I257" s="15" t="n">
        <v>535.3</v>
      </c>
      <c r="J257" s="15" t="n">
        <v>466.7</v>
      </c>
      <c r="K257" s="15" t="n">
        <v>341.7</v>
      </c>
      <c r="L257" s="46" t="n">
        <v>12</v>
      </c>
      <c r="M257" s="15" t="n">
        <f aca="false">'Раздел 2'!C257</f>
        <v>417788.11</v>
      </c>
      <c r="N257" s="15" t="n">
        <v>0</v>
      </c>
      <c r="O257" s="15" t="n">
        <v>0</v>
      </c>
      <c r="P257" s="15" t="n">
        <f aca="false">M257</f>
        <v>417788.11</v>
      </c>
      <c r="Q257" s="51" t="n">
        <f aca="false">P257/J257</f>
        <v>895.19629312192</v>
      </c>
      <c r="R257" s="52" t="n">
        <v>3937.388</v>
      </c>
      <c r="S257" s="6" t="n">
        <v>2023</v>
      </c>
      <c r="T257" s="2"/>
      <c r="U257" s="2"/>
      <c r="V257" s="2"/>
      <c r="W257" s="2"/>
    </row>
    <row r="258" customFormat="false" ht="12.75" hidden="false" customHeight="true" outlineLevel="0" collapsed="false">
      <c r="A258" s="6" t="n">
        <v>9</v>
      </c>
      <c r="B258" s="45" t="s">
        <v>295</v>
      </c>
      <c r="C258" s="6" t="s">
        <v>122</v>
      </c>
      <c r="D258" s="6"/>
      <c r="E258" s="6" t="s">
        <v>58</v>
      </c>
      <c r="F258" s="45" t="s">
        <v>59</v>
      </c>
      <c r="G258" s="6" t="n">
        <v>2</v>
      </c>
      <c r="H258" s="46" t="n">
        <v>2</v>
      </c>
      <c r="I258" s="15" t="n">
        <v>720</v>
      </c>
      <c r="J258" s="15" t="n">
        <v>683.7</v>
      </c>
      <c r="K258" s="15" t="n">
        <v>563.57</v>
      </c>
      <c r="L258" s="46" t="n">
        <v>15</v>
      </c>
      <c r="M258" s="15" t="n">
        <f aca="false">'Раздел 2'!C258</f>
        <v>12001229.71</v>
      </c>
      <c r="N258" s="15" t="n">
        <v>0</v>
      </c>
      <c r="O258" s="15" t="n">
        <v>0</v>
      </c>
      <c r="P258" s="15" t="n">
        <f aca="false">M258</f>
        <v>12001229.71</v>
      </c>
      <c r="Q258" s="51" t="n">
        <f aca="false">P258/J258</f>
        <v>17553.3563112476</v>
      </c>
      <c r="R258" s="52" t="n">
        <v>33175.99</v>
      </c>
      <c r="S258" s="6" t="n">
        <v>2023</v>
      </c>
      <c r="T258" s="2"/>
      <c r="U258" s="2"/>
      <c r="V258" s="2"/>
      <c r="W258" s="2"/>
    </row>
    <row r="259" customFormat="false" ht="12.75" hidden="false" customHeight="true" outlineLevel="0" collapsed="false">
      <c r="A259" s="6" t="n">
        <v>10</v>
      </c>
      <c r="B259" s="45" t="s">
        <v>296</v>
      </c>
      <c r="C259" s="6" t="s">
        <v>116</v>
      </c>
      <c r="D259" s="6"/>
      <c r="E259" s="6" t="s">
        <v>58</v>
      </c>
      <c r="F259" s="45" t="s">
        <v>59</v>
      </c>
      <c r="G259" s="6" t="n">
        <v>2</v>
      </c>
      <c r="H259" s="46" t="n">
        <v>2</v>
      </c>
      <c r="I259" s="15" t="n">
        <v>669.8</v>
      </c>
      <c r="J259" s="15" t="n">
        <v>407</v>
      </c>
      <c r="K259" s="55" t="n">
        <v>0</v>
      </c>
      <c r="L259" s="46" t="n">
        <v>16</v>
      </c>
      <c r="M259" s="15" t="n">
        <f aca="false">'Раздел 2'!C259</f>
        <v>10128536.3978</v>
      </c>
      <c r="N259" s="15" t="n">
        <v>0</v>
      </c>
      <c r="O259" s="15" t="n">
        <v>0</v>
      </c>
      <c r="P259" s="15" t="n">
        <f aca="false">M259</f>
        <v>10128536.3978</v>
      </c>
      <c r="Q259" s="51" t="n">
        <f aca="false">P259/J259</f>
        <v>24885.8388152334</v>
      </c>
      <c r="R259" s="52" t="n">
        <v>40754.38</v>
      </c>
      <c r="S259" s="6" t="n">
        <v>2023</v>
      </c>
      <c r="T259" s="2"/>
      <c r="U259" s="2"/>
      <c r="V259" s="2"/>
      <c r="W259" s="2"/>
    </row>
    <row r="260" customFormat="false" ht="12.75" hidden="false" customHeight="true" outlineLevel="0" collapsed="false">
      <c r="A260" s="6" t="n">
        <v>11</v>
      </c>
      <c r="B260" s="45" t="s">
        <v>297</v>
      </c>
      <c r="C260" s="6" t="n">
        <v>1938</v>
      </c>
      <c r="D260" s="6"/>
      <c r="E260" s="6" t="s">
        <v>58</v>
      </c>
      <c r="F260" s="45" t="s">
        <v>59</v>
      </c>
      <c r="G260" s="6" t="n">
        <v>2</v>
      </c>
      <c r="H260" s="46" t="n">
        <v>2</v>
      </c>
      <c r="I260" s="15" t="n">
        <v>823.9</v>
      </c>
      <c r="J260" s="15" t="n">
        <v>775.6</v>
      </c>
      <c r="K260" s="15" t="n">
        <v>743.1</v>
      </c>
      <c r="L260" s="46" t="n">
        <v>20</v>
      </c>
      <c r="M260" s="15" t="n">
        <f aca="false">'Раздел 2'!C260</f>
        <v>15448946.304</v>
      </c>
      <c r="N260" s="15" t="n">
        <v>0</v>
      </c>
      <c r="O260" s="15" t="n">
        <v>0</v>
      </c>
      <c r="P260" s="15" t="n">
        <f aca="false">M260</f>
        <v>15448946.304</v>
      </c>
      <c r="Q260" s="51" t="n">
        <f aca="false">P260/J260</f>
        <v>19918.7033316142</v>
      </c>
      <c r="R260" s="52" t="n">
        <v>40754.38</v>
      </c>
      <c r="S260" s="6" t="n">
        <v>2023</v>
      </c>
      <c r="T260" s="2"/>
      <c r="U260" s="2"/>
      <c r="V260" s="2"/>
      <c r="W260" s="2"/>
    </row>
    <row r="261" customFormat="false" ht="12.75" hidden="false" customHeight="true" outlineLevel="0" collapsed="false">
      <c r="A261" s="27" t="s">
        <v>298</v>
      </c>
      <c r="B261" s="27"/>
      <c r="C261" s="29" t="n">
        <v>11</v>
      </c>
      <c r="D261" s="29"/>
      <c r="E261" s="29"/>
      <c r="F261" s="27"/>
      <c r="G261" s="29"/>
      <c r="H261" s="30"/>
      <c r="I261" s="32" t="n">
        <f aca="false">SUM(I250:I260)</f>
        <v>6106.8</v>
      </c>
      <c r="J261" s="32" t="n">
        <f aca="false">SUM(J250:J260)</f>
        <v>5386.9</v>
      </c>
      <c r="K261" s="32" t="n">
        <f aca="false">SUM(K250:K260)</f>
        <v>3139.77</v>
      </c>
      <c r="L261" s="32" t="n">
        <f aca="false">SUM(L250:L260)</f>
        <v>131</v>
      </c>
      <c r="M261" s="32" t="n">
        <f aca="false">SUM(M250:M260)</f>
        <v>52689866.1326044</v>
      </c>
      <c r="N261" s="32" t="n">
        <f aca="false">SUM(N250:N260)</f>
        <v>0</v>
      </c>
      <c r="O261" s="32" t="n">
        <f aca="false">SUM(O250:O260)</f>
        <v>0</v>
      </c>
      <c r="P261" s="32" t="n">
        <f aca="false">SUM(P250:P260)</f>
        <v>52689866.1326044</v>
      </c>
      <c r="Q261" s="60"/>
      <c r="R261" s="78"/>
      <c r="S261" s="29"/>
      <c r="T261" s="2"/>
      <c r="U261" s="2"/>
      <c r="V261" s="2"/>
      <c r="W261" s="2"/>
    </row>
    <row r="262" customFormat="false" ht="12.75" hidden="false" customHeight="true" outlineLevel="0" collapsed="false">
      <c r="A262" s="6" t="n">
        <v>1</v>
      </c>
      <c r="B262" s="45" t="s">
        <v>299</v>
      </c>
      <c r="C262" s="6" t="s">
        <v>213</v>
      </c>
      <c r="D262" s="17"/>
      <c r="E262" s="6" t="s">
        <v>58</v>
      </c>
      <c r="F262" s="45" t="s">
        <v>294</v>
      </c>
      <c r="G262" s="6" t="n">
        <v>2</v>
      </c>
      <c r="H262" s="46" t="n">
        <v>3</v>
      </c>
      <c r="I262" s="15" t="n">
        <v>965.7</v>
      </c>
      <c r="J262" s="15" t="n">
        <v>859.6</v>
      </c>
      <c r="K262" s="15" t="n">
        <v>799.4</v>
      </c>
      <c r="L262" s="46" t="n">
        <v>18</v>
      </c>
      <c r="M262" s="15" t="n">
        <f aca="false">'Раздел 2'!C262</f>
        <v>507686.80872</v>
      </c>
      <c r="N262" s="15" t="n">
        <v>0</v>
      </c>
      <c r="O262" s="15" t="n">
        <v>0</v>
      </c>
      <c r="P262" s="15" t="n">
        <f aca="false">M262</f>
        <v>507686.80872</v>
      </c>
      <c r="Q262" s="51" t="n">
        <f aca="false">P262/J262</f>
        <v>590.6082</v>
      </c>
      <c r="R262" s="52" t="n">
        <v>3937.388</v>
      </c>
      <c r="S262" s="6" t="n">
        <v>2024</v>
      </c>
      <c r="T262" s="2"/>
      <c r="U262" s="2"/>
      <c r="V262" s="2"/>
      <c r="W262" s="2"/>
    </row>
    <row r="263" customFormat="false" ht="12.75" hidden="false" customHeight="true" outlineLevel="0" collapsed="false">
      <c r="A263" s="6" t="n">
        <f aca="false">A262+1</f>
        <v>2</v>
      </c>
      <c r="B263" s="45" t="s">
        <v>300</v>
      </c>
      <c r="C263" s="6" t="s">
        <v>301</v>
      </c>
      <c r="D263" s="17"/>
      <c r="E263" s="6" t="s">
        <v>58</v>
      </c>
      <c r="F263" s="45" t="s">
        <v>294</v>
      </c>
      <c r="G263" s="6" t="n">
        <v>2</v>
      </c>
      <c r="H263" s="46" t="n">
        <v>3</v>
      </c>
      <c r="I263" s="15" t="n">
        <v>954.5</v>
      </c>
      <c r="J263" s="15" t="n">
        <v>848.4</v>
      </c>
      <c r="K263" s="15" t="n">
        <v>812.5</v>
      </c>
      <c r="L263" s="46" t="n">
        <v>18</v>
      </c>
      <c r="M263" s="15" t="n">
        <f aca="false">'Раздел 2'!C263</f>
        <v>501071.99688</v>
      </c>
      <c r="N263" s="15" t="n">
        <v>0</v>
      </c>
      <c r="O263" s="15" t="n">
        <v>0</v>
      </c>
      <c r="P263" s="15" t="n">
        <f aca="false">M263</f>
        <v>501071.99688</v>
      </c>
      <c r="Q263" s="51" t="n">
        <f aca="false">P263/J263</f>
        <v>590.6082</v>
      </c>
      <c r="R263" s="52" t="n">
        <v>3937.388</v>
      </c>
      <c r="S263" s="6" t="n">
        <v>2024</v>
      </c>
      <c r="T263" s="2"/>
      <c r="U263" s="2"/>
      <c r="V263" s="2"/>
      <c r="W263" s="2"/>
    </row>
    <row r="264" customFormat="false" ht="12.75" hidden="false" customHeight="true" outlineLevel="0" collapsed="false">
      <c r="A264" s="6" t="n">
        <f aca="false">A263+1</f>
        <v>3</v>
      </c>
      <c r="B264" s="45" t="s">
        <v>302</v>
      </c>
      <c r="C264" s="6" t="s">
        <v>213</v>
      </c>
      <c r="D264" s="17"/>
      <c r="E264" s="6" t="s">
        <v>58</v>
      </c>
      <c r="F264" s="45" t="s">
        <v>303</v>
      </c>
      <c r="G264" s="6" t="n">
        <v>2</v>
      </c>
      <c r="H264" s="46" t="n">
        <v>1</v>
      </c>
      <c r="I264" s="15" t="n">
        <v>353.9</v>
      </c>
      <c r="J264" s="15" t="n">
        <v>328.8</v>
      </c>
      <c r="K264" s="15" t="n">
        <v>49</v>
      </c>
      <c r="L264" s="46" t="n">
        <v>8</v>
      </c>
      <c r="M264" s="15" t="n">
        <f aca="false">'Раздел 2'!C264</f>
        <v>319184.83584</v>
      </c>
      <c r="N264" s="15" t="n">
        <v>0</v>
      </c>
      <c r="O264" s="15" t="n">
        <v>0</v>
      </c>
      <c r="P264" s="15" t="n">
        <f aca="false">M264</f>
        <v>319184.83584</v>
      </c>
      <c r="Q264" s="51" t="n">
        <f aca="false">P264/J264</f>
        <v>970.7568</v>
      </c>
      <c r="R264" s="52" t="n">
        <v>3235.856</v>
      </c>
      <c r="S264" s="6" t="n">
        <v>2024</v>
      </c>
      <c r="T264" s="2"/>
      <c r="U264" s="2"/>
      <c r="V264" s="2"/>
      <c r="W264" s="2"/>
    </row>
    <row r="265" customFormat="false" ht="12.75" hidden="false" customHeight="true" outlineLevel="0" collapsed="false">
      <c r="A265" s="6" t="n">
        <f aca="false">A264+1</f>
        <v>4</v>
      </c>
      <c r="B265" s="45" t="s">
        <v>304</v>
      </c>
      <c r="C265" s="6" t="s">
        <v>305</v>
      </c>
      <c r="D265" s="17"/>
      <c r="E265" s="6" t="s">
        <v>58</v>
      </c>
      <c r="F265" s="45" t="s">
        <v>59</v>
      </c>
      <c r="G265" s="6" t="n">
        <v>2</v>
      </c>
      <c r="H265" s="46" t="n">
        <v>2</v>
      </c>
      <c r="I265" s="15" t="n">
        <v>546.4</v>
      </c>
      <c r="J265" s="15" t="n">
        <v>498.7</v>
      </c>
      <c r="K265" s="15" t="n">
        <v>359.9</v>
      </c>
      <c r="L265" s="46" t="n">
        <v>12</v>
      </c>
      <c r="M265" s="15" t="n">
        <f aca="false">'Раздел 2'!C265</f>
        <v>589072.61868</v>
      </c>
      <c r="N265" s="15" t="n">
        <v>0</v>
      </c>
      <c r="O265" s="15" t="n">
        <v>0</v>
      </c>
      <c r="P265" s="15" t="n">
        <f aca="false">M265</f>
        <v>589072.61868</v>
      </c>
      <c r="Q265" s="51" t="n">
        <f aca="false">P265/J265</f>
        <v>1181.2164</v>
      </c>
      <c r="R265" s="52" t="n">
        <v>3937.388</v>
      </c>
      <c r="S265" s="6" t="n">
        <v>2024</v>
      </c>
      <c r="T265" s="2"/>
      <c r="U265" s="2"/>
      <c r="V265" s="2"/>
      <c r="W265" s="2"/>
    </row>
    <row r="266" customFormat="false" ht="12.75" hidden="false" customHeight="true" outlineLevel="0" collapsed="false">
      <c r="A266" s="6" t="n">
        <f aca="false">A265+1</f>
        <v>5</v>
      </c>
      <c r="B266" s="45" t="s">
        <v>306</v>
      </c>
      <c r="C266" s="6" t="s">
        <v>307</v>
      </c>
      <c r="D266" s="17"/>
      <c r="E266" s="6" t="s">
        <v>58</v>
      </c>
      <c r="F266" s="45" t="s">
        <v>303</v>
      </c>
      <c r="G266" s="6" t="n">
        <v>2</v>
      </c>
      <c r="H266" s="46" t="n">
        <v>2</v>
      </c>
      <c r="I266" s="15" t="n">
        <v>259.9</v>
      </c>
      <c r="J266" s="15" t="n">
        <v>246.6</v>
      </c>
      <c r="K266" s="15" t="n">
        <v>179.9</v>
      </c>
      <c r="L266" s="46" t="n">
        <v>5</v>
      </c>
      <c r="M266" s="15" t="n">
        <f aca="false">'Раздел 2'!C266</f>
        <v>239388.62688</v>
      </c>
      <c r="N266" s="15" t="n">
        <v>0</v>
      </c>
      <c r="O266" s="15" t="n">
        <v>0</v>
      </c>
      <c r="P266" s="15" t="n">
        <f aca="false">M266</f>
        <v>239388.62688</v>
      </c>
      <c r="Q266" s="51" t="n">
        <f aca="false">P266/J266</f>
        <v>970.7568</v>
      </c>
      <c r="R266" s="52" t="n">
        <v>3235.856</v>
      </c>
      <c r="S266" s="6" t="n">
        <v>2024</v>
      </c>
      <c r="T266" s="2"/>
      <c r="U266" s="2"/>
      <c r="V266" s="2"/>
      <c r="W266" s="2"/>
    </row>
    <row r="267" customFormat="false" ht="12.75" hidden="false" customHeight="true" outlineLevel="0" collapsed="false">
      <c r="A267" s="6" t="n">
        <f aca="false">A266+1</f>
        <v>6</v>
      </c>
      <c r="B267" s="45" t="s">
        <v>308</v>
      </c>
      <c r="C267" s="6" t="s">
        <v>309</v>
      </c>
      <c r="D267" s="17"/>
      <c r="E267" s="6" t="s">
        <v>58</v>
      </c>
      <c r="F267" s="45" t="s">
        <v>59</v>
      </c>
      <c r="G267" s="6" t="n">
        <v>5</v>
      </c>
      <c r="H267" s="46" t="n">
        <v>4</v>
      </c>
      <c r="I267" s="15" t="n">
        <v>3819.7</v>
      </c>
      <c r="J267" s="15" t="n">
        <v>3819.7</v>
      </c>
      <c r="K267" s="15" t="n">
        <v>3159.6</v>
      </c>
      <c r="L267" s="46" t="n">
        <v>63</v>
      </c>
      <c r="M267" s="15" t="n">
        <f aca="false">'Раздел 2'!C267</f>
        <v>1248483.87655455</v>
      </c>
      <c r="N267" s="15" t="n">
        <v>0</v>
      </c>
      <c r="O267" s="15" t="n">
        <v>0</v>
      </c>
      <c r="P267" s="15" t="n">
        <f aca="false">M267</f>
        <v>1248483.87655455</v>
      </c>
      <c r="Q267" s="51" t="n">
        <f aca="false">P267/J267</f>
        <v>326.85390909091</v>
      </c>
      <c r="R267" s="52" t="n">
        <v>3595.393</v>
      </c>
      <c r="S267" s="6" t="n">
        <v>2024</v>
      </c>
      <c r="T267" s="2"/>
      <c r="U267" s="2"/>
      <c r="V267" s="2"/>
      <c r="W267" s="2"/>
    </row>
    <row r="268" customFormat="false" ht="12.75" hidden="false" customHeight="true" outlineLevel="0" collapsed="false">
      <c r="A268" s="6" t="n">
        <f aca="false">A267+1</f>
        <v>7</v>
      </c>
      <c r="B268" s="45" t="s">
        <v>310</v>
      </c>
      <c r="C268" s="6" t="s">
        <v>309</v>
      </c>
      <c r="D268" s="17"/>
      <c r="E268" s="6" t="s">
        <v>58</v>
      </c>
      <c r="F268" s="45" t="s">
        <v>59</v>
      </c>
      <c r="G268" s="6" t="n">
        <v>5</v>
      </c>
      <c r="H268" s="46" t="n">
        <v>4</v>
      </c>
      <c r="I268" s="15" t="n">
        <v>3630.6</v>
      </c>
      <c r="J268" s="15" t="n">
        <v>3484.5</v>
      </c>
      <c r="K268" s="15" t="n">
        <v>3063</v>
      </c>
      <c r="L268" s="46" t="n">
        <v>74</v>
      </c>
      <c r="M268" s="15" t="n">
        <f aca="false">'Раздел 2'!C268</f>
        <v>1193156.84842857</v>
      </c>
      <c r="N268" s="15" t="n">
        <v>0</v>
      </c>
      <c r="O268" s="15" t="n">
        <v>0</v>
      </c>
      <c r="P268" s="15" t="n">
        <f aca="false">M268</f>
        <v>1193156.84842857</v>
      </c>
      <c r="Q268" s="51" t="n">
        <f aca="false">P268/J268</f>
        <v>342.41838095238</v>
      </c>
      <c r="R268" s="52" t="n">
        <v>3595.393</v>
      </c>
      <c r="S268" s="6" t="n">
        <v>2024</v>
      </c>
      <c r="T268" s="2"/>
      <c r="U268" s="2"/>
      <c r="V268" s="2"/>
      <c r="W268" s="2"/>
    </row>
    <row r="269" customFormat="false" ht="12.75" hidden="false" customHeight="true" outlineLevel="0" collapsed="false">
      <c r="A269" s="6" t="n">
        <f aca="false">A268+1</f>
        <v>8</v>
      </c>
      <c r="B269" s="45" t="s">
        <v>311</v>
      </c>
      <c r="C269" s="6" t="s">
        <v>312</v>
      </c>
      <c r="D269" s="17"/>
      <c r="E269" s="6" t="s">
        <v>58</v>
      </c>
      <c r="F269" s="45" t="s">
        <v>59</v>
      </c>
      <c r="G269" s="6" t="n">
        <v>2</v>
      </c>
      <c r="H269" s="46" t="n">
        <v>3</v>
      </c>
      <c r="I269" s="15" t="n">
        <v>1442</v>
      </c>
      <c r="J269" s="15" t="n">
        <v>829</v>
      </c>
      <c r="K269" s="15" t="n">
        <v>829</v>
      </c>
      <c r="L269" s="46" t="n">
        <v>20</v>
      </c>
      <c r="M269" s="15" t="n">
        <f aca="false">'Раздел 2'!C269</f>
        <v>699448.854</v>
      </c>
      <c r="N269" s="15" t="n">
        <v>0</v>
      </c>
      <c r="O269" s="15" t="n">
        <v>0</v>
      </c>
      <c r="P269" s="15" t="n">
        <f aca="false">M269</f>
        <v>699448.854</v>
      </c>
      <c r="Q269" s="51" t="n">
        <f aca="false">P269/J269</f>
        <v>843.726</v>
      </c>
      <c r="R269" s="52" t="n">
        <v>3937.388</v>
      </c>
      <c r="S269" s="6" t="n">
        <v>2024</v>
      </c>
      <c r="T269" s="2"/>
      <c r="U269" s="2"/>
      <c r="V269" s="2"/>
      <c r="W269" s="2"/>
    </row>
    <row r="270" customFormat="false" ht="12.75" hidden="false" customHeight="true" outlineLevel="0" collapsed="false">
      <c r="A270" s="6" t="n">
        <f aca="false">A269+1</f>
        <v>9</v>
      </c>
      <c r="B270" s="45" t="s">
        <v>313</v>
      </c>
      <c r="C270" s="6" t="s">
        <v>314</v>
      </c>
      <c r="D270" s="17"/>
      <c r="E270" s="6" t="s">
        <v>58</v>
      </c>
      <c r="F270" s="45" t="s">
        <v>62</v>
      </c>
      <c r="G270" s="6" t="n">
        <v>2</v>
      </c>
      <c r="H270" s="46" t="n">
        <v>2</v>
      </c>
      <c r="I270" s="15" t="n">
        <v>572</v>
      </c>
      <c r="J270" s="15" t="n">
        <v>522.8</v>
      </c>
      <c r="K270" s="15" t="n">
        <v>522.8</v>
      </c>
      <c r="L270" s="46" t="n">
        <v>12</v>
      </c>
      <c r="M270" s="15" t="n">
        <f aca="false">'Раздел 2'!C270</f>
        <v>617539.93392</v>
      </c>
      <c r="N270" s="15" t="n">
        <v>0</v>
      </c>
      <c r="O270" s="15" t="n">
        <v>0</v>
      </c>
      <c r="P270" s="15" t="n">
        <f aca="false">M270</f>
        <v>617539.93392</v>
      </c>
      <c r="Q270" s="51" t="n">
        <f aca="false">P270/J270</f>
        <v>1181.2164</v>
      </c>
      <c r="R270" s="52" t="n">
        <v>3937.388</v>
      </c>
      <c r="S270" s="6" t="n">
        <v>2024</v>
      </c>
      <c r="T270" s="2"/>
      <c r="U270" s="2"/>
      <c r="V270" s="2"/>
      <c r="W270" s="2"/>
    </row>
    <row r="271" customFormat="false" ht="12.75" hidden="false" customHeight="true" outlineLevel="0" collapsed="false">
      <c r="A271" s="27" t="s">
        <v>315</v>
      </c>
      <c r="B271" s="27"/>
      <c r="C271" s="29" t="n">
        <v>9</v>
      </c>
      <c r="D271" s="29"/>
      <c r="E271" s="29"/>
      <c r="F271" s="27"/>
      <c r="G271" s="29"/>
      <c r="H271" s="30"/>
      <c r="I271" s="32" t="n">
        <f aca="false">SUM(I262:I270)</f>
        <v>12544.7</v>
      </c>
      <c r="J271" s="32" t="n">
        <f aca="false">SUM(J262:J270)</f>
        <v>11438.1</v>
      </c>
      <c r="K271" s="32" t="n">
        <f aca="false">SUM(K262:K270)</f>
        <v>9775.1</v>
      </c>
      <c r="L271" s="32" t="n">
        <f aca="false">SUM(L262:L270)</f>
        <v>230</v>
      </c>
      <c r="M271" s="32" t="n">
        <f aca="false">SUM(M262:M270)</f>
        <v>5915034.39990312</v>
      </c>
      <c r="N271" s="32" t="n">
        <f aca="false">SUM(N262:N270)</f>
        <v>0</v>
      </c>
      <c r="O271" s="32" t="n">
        <f aca="false">SUM(O262:O270)</f>
        <v>0</v>
      </c>
      <c r="P271" s="32" t="n">
        <f aca="false">SUM(P262:P270)</f>
        <v>5915034.39990312</v>
      </c>
      <c r="Q271" s="60"/>
      <c r="R271" s="78"/>
      <c r="S271" s="29"/>
      <c r="T271" s="2"/>
      <c r="U271" s="2"/>
      <c r="V271" s="2"/>
      <c r="W271" s="2"/>
    </row>
    <row r="272" customFormat="false" ht="13.35" hidden="false" customHeight="true" outlineLevel="0" collapsed="false">
      <c r="A272" s="21" t="s">
        <v>316</v>
      </c>
      <c r="B272" s="21"/>
      <c r="C272" s="23" t="n">
        <f aca="false">C271+C261+C249</f>
        <v>23</v>
      </c>
      <c r="D272" s="23"/>
      <c r="E272" s="23"/>
      <c r="F272" s="23"/>
      <c r="G272" s="23"/>
      <c r="H272" s="23"/>
      <c r="I272" s="24" t="n">
        <f aca="false">I271+I261+I249</f>
        <v>20354.8</v>
      </c>
      <c r="J272" s="24" t="n">
        <f aca="false">J271+J261+J249</f>
        <v>18172.8</v>
      </c>
      <c r="K272" s="23" t="n">
        <f aca="false">K271+K261+K249</f>
        <v>14013.36</v>
      </c>
      <c r="L272" s="23" t="n">
        <f aca="false">L271+L261+L249</f>
        <v>397</v>
      </c>
      <c r="M272" s="24" t="n">
        <f aca="false">M249+M261+M271</f>
        <v>80025633.1725075</v>
      </c>
      <c r="N272" s="23"/>
      <c r="O272" s="23"/>
      <c r="P272" s="24" t="n">
        <f aca="false">P271+P261+P249</f>
        <v>80025633.1725075</v>
      </c>
      <c r="Q272" s="25"/>
      <c r="R272" s="76"/>
      <c r="S272" s="23"/>
      <c r="T272" s="53"/>
      <c r="U272" s="53"/>
      <c r="V272" s="53"/>
      <c r="W272" s="53"/>
    </row>
    <row r="273" customFormat="false" ht="13.35" hidden="false" customHeight="true" outlineLevel="0" collapsed="false">
      <c r="A273" s="6"/>
      <c r="B273" s="43" t="s">
        <v>317</v>
      </c>
      <c r="C273" s="44"/>
      <c r="D273" s="6"/>
      <c r="E273" s="6"/>
      <c r="F273" s="45"/>
      <c r="G273" s="6"/>
      <c r="H273" s="46"/>
      <c r="I273" s="15"/>
      <c r="J273" s="15"/>
      <c r="K273" s="6"/>
      <c r="L273" s="46"/>
      <c r="M273" s="15"/>
      <c r="N273" s="15"/>
      <c r="O273" s="15"/>
      <c r="P273" s="47"/>
      <c r="Q273" s="51"/>
      <c r="R273" s="77"/>
      <c r="T273" s="2"/>
      <c r="U273" s="2"/>
      <c r="V273" s="2"/>
      <c r="W273" s="2"/>
    </row>
    <row r="274" customFormat="false" ht="12.75" hidden="false" customHeight="true" outlineLevel="0" collapsed="false">
      <c r="A274" s="6" t="n">
        <v>1</v>
      </c>
      <c r="B274" s="45" t="s">
        <v>318</v>
      </c>
      <c r="C274" s="6" t="s">
        <v>213</v>
      </c>
      <c r="D274" s="17"/>
      <c r="E274" s="6" t="s">
        <v>58</v>
      </c>
      <c r="F274" s="45" t="s">
        <v>79</v>
      </c>
      <c r="G274" s="6" t="n">
        <v>2</v>
      </c>
      <c r="H274" s="46" t="n">
        <v>2</v>
      </c>
      <c r="I274" s="15" t="n">
        <v>899.7</v>
      </c>
      <c r="J274" s="15" t="n">
        <v>785.6</v>
      </c>
      <c r="K274" s="15" t="n">
        <v>83.5</v>
      </c>
      <c r="L274" s="6" t="n">
        <v>27</v>
      </c>
      <c r="M274" s="15" t="n">
        <f aca="false">'Раздел 2'!C274</f>
        <v>68391.4</v>
      </c>
      <c r="N274" s="15" t="n">
        <v>0</v>
      </c>
      <c r="O274" s="15" t="n">
        <v>0</v>
      </c>
      <c r="P274" s="15" t="n">
        <f aca="false">M274</f>
        <v>68391.4</v>
      </c>
      <c r="Q274" s="51" t="n">
        <f aca="false">P274/J274</f>
        <v>87.0562627291242</v>
      </c>
      <c r="R274" s="52" t="n">
        <v>4429.292</v>
      </c>
      <c r="S274" s="6" t="n">
        <v>2022</v>
      </c>
      <c r="T274" s="2"/>
      <c r="U274" s="2"/>
      <c r="V274" s="2"/>
      <c r="W274" s="2"/>
    </row>
    <row r="275" customFormat="false" ht="12.75" hidden="false" customHeight="true" outlineLevel="0" collapsed="false">
      <c r="A275" s="6" t="n">
        <v>2</v>
      </c>
      <c r="B275" s="45" t="s">
        <v>319</v>
      </c>
      <c r="C275" s="6" t="n">
        <v>1956</v>
      </c>
      <c r="D275" s="17"/>
      <c r="E275" s="6" t="s">
        <v>58</v>
      </c>
      <c r="F275" s="45" t="s">
        <v>79</v>
      </c>
      <c r="G275" s="6" t="n">
        <v>2</v>
      </c>
      <c r="H275" s="46" t="n">
        <v>1</v>
      </c>
      <c r="I275" s="15" t="n">
        <v>646.7</v>
      </c>
      <c r="J275" s="15" t="n">
        <v>435.53</v>
      </c>
      <c r="K275" s="58" t="n">
        <v>370</v>
      </c>
      <c r="L275" s="46" t="n">
        <v>8</v>
      </c>
      <c r="M275" s="15" t="n">
        <f aca="false">'Раздел 2'!C275</f>
        <v>8752139.06</v>
      </c>
      <c r="N275" s="15" t="n">
        <v>0</v>
      </c>
      <c r="O275" s="15" t="n">
        <v>0</v>
      </c>
      <c r="P275" s="15" t="n">
        <f aca="false">M275</f>
        <v>8752139.06</v>
      </c>
      <c r="Q275" s="51" t="n">
        <f aca="false">P275/J275</f>
        <v>20095.3758868505</v>
      </c>
      <c r="R275" s="52" t="n">
        <v>37095.95</v>
      </c>
      <c r="S275" s="6" t="n">
        <v>2022</v>
      </c>
      <c r="T275" s="2"/>
      <c r="U275" s="2"/>
      <c r="V275" s="2"/>
      <c r="W275" s="2"/>
    </row>
    <row r="276" customFormat="false" ht="12.75" hidden="false" customHeight="true" outlineLevel="0" collapsed="false">
      <c r="A276" s="6" t="n">
        <v>3</v>
      </c>
      <c r="B276" s="45" t="s">
        <v>320</v>
      </c>
      <c r="C276" s="6" t="n">
        <v>1963</v>
      </c>
      <c r="D276" s="17"/>
      <c r="E276" s="6" t="s">
        <v>58</v>
      </c>
      <c r="F276" s="45" t="s">
        <v>321</v>
      </c>
      <c r="G276" s="6" t="n">
        <v>2</v>
      </c>
      <c r="H276" s="46" t="n">
        <v>2</v>
      </c>
      <c r="I276" s="15" t="n">
        <v>373.5</v>
      </c>
      <c r="J276" s="15" t="n">
        <v>373.42</v>
      </c>
      <c r="K276" s="58" t="n">
        <v>134.46</v>
      </c>
      <c r="L276" s="46" t="n">
        <v>8</v>
      </c>
      <c r="M276" s="15" t="n">
        <f aca="false">'Раздел 2'!C276</f>
        <v>5208302.95</v>
      </c>
      <c r="N276" s="15" t="n">
        <v>0</v>
      </c>
      <c r="O276" s="15" t="n">
        <v>0</v>
      </c>
      <c r="P276" s="15" t="n">
        <f aca="false">M276</f>
        <v>5208302.95</v>
      </c>
      <c r="Q276" s="51" t="n">
        <f aca="false">P276/J276</f>
        <v>13947.5736436184</v>
      </c>
      <c r="R276" s="52" t="n">
        <v>57867.84</v>
      </c>
      <c r="S276" s="6" t="n">
        <v>2022</v>
      </c>
      <c r="T276" s="2"/>
      <c r="U276" s="2"/>
      <c r="V276" s="2"/>
      <c r="W276" s="2"/>
    </row>
    <row r="277" customFormat="false" ht="12.75" hidden="false" customHeight="true" outlineLevel="0" collapsed="false">
      <c r="A277" s="27" t="s">
        <v>322</v>
      </c>
      <c r="B277" s="27"/>
      <c r="C277" s="29" t="n">
        <v>3</v>
      </c>
      <c r="D277" s="29"/>
      <c r="E277" s="29"/>
      <c r="F277" s="27"/>
      <c r="G277" s="29"/>
      <c r="H277" s="30"/>
      <c r="I277" s="32" t="n">
        <f aca="false">SUM(I274:I276)</f>
        <v>1919.9</v>
      </c>
      <c r="J277" s="32" t="n">
        <f aca="false">SUM(J274:J276)</f>
        <v>1594.55</v>
      </c>
      <c r="K277" s="32" t="n">
        <f aca="false">SUM(K274:K276)</f>
        <v>587.96</v>
      </c>
      <c r="L277" s="32" t="n">
        <f aca="false">SUM(L274:L276)</f>
        <v>43</v>
      </c>
      <c r="M277" s="32" t="n">
        <f aca="false">SUM(M274:M276)</f>
        <v>14028833.41</v>
      </c>
      <c r="N277" s="32" t="n">
        <f aca="false">SUM(N274:N276)</f>
        <v>0</v>
      </c>
      <c r="O277" s="32" t="n">
        <f aca="false">SUM(O274:O276)</f>
        <v>0</v>
      </c>
      <c r="P277" s="32" t="n">
        <f aca="false">SUM(P274:P276)</f>
        <v>14028833.41</v>
      </c>
      <c r="Q277" s="60"/>
      <c r="R277" s="78"/>
      <c r="S277" s="29"/>
      <c r="T277" s="2"/>
      <c r="U277" s="2"/>
      <c r="V277" s="2"/>
      <c r="W277" s="2"/>
    </row>
    <row r="278" customFormat="false" ht="12.75" hidden="false" customHeight="true" outlineLevel="0" collapsed="false">
      <c r="A278" s="6" t="n">
        <v>1</v>
      </c>
      <c r="B278" s="45" t="s">
        <v>323</v>
      </c>
      <c r="C278" s="6" t="n">
        <v>1959</v>
      </c>
      <c r="D278" s="17"/>
      <c r="E278" s="6" t="s">
        <v>58</v>
      </c>
      <c r="F278" s="45" t="s">
        <v>79</v>
      </c>
      <c r="G278" s="6" t="n">
        <v>2</v>
      </c>
      <c r="H278" s="46" t="n">
        <v>1</v>
      </c>
      <c r="I278" s="15" t="n">
        <v>647.8</v>
      </c>
      <c r="J278" s="15" t="n">
        <v>443.58</v>
      </c>
      <c r="K278" s="6" t="n">
        <v>393.6</v>
      </c>
      <c r="L278" s="46" t="n">
        <v>8</v>
      </c>
      <c r="M278" s="15" t="n">
        <f aca="false">'Раздел 2'!C278</f>
        <v>7414630.4116</v>
      </c>
      <c r="N278" s="15" t="n">
        <v>0</v>
      </c>
      <c r="O278" s="15" t="n">
        <v>0</v>
      </c>
      <c r="P278" s="15" t="n">
        <f aca="false">M278</f>
        <v>7414630.4116</v>
      </c>
      <c r="Q278" s="51" t="n">
        <f aca="false">P278/J278</f>
        <v>16715.4299373281</v>
      </c>
      <c r="R278" s="52" t="n">
        <v>37095.95</v>
      </c>
      <c r="S278" s="6" t="n">
        <v>2023</v>
      </c>
      <c r="T278" s="2"/>
      <c r="U278" s="2"/>
      <c r="V278" s="2"/>
      <c r="W278" s="2"/>
    </row>
    <row r="279" customFormat="false" ht="12.75" hidden="false" customHeight="true" outlineLevel="0" collapsed="false">
      <c r="A279" s="6" t="n">
        <v>2</v>
      </c>
      <c r="B279" s="45" t="s">
        <v>324</v>
      </c>
      <c r="C279" s="6" t="n">
        <v>1960</v>
      </c>
      <c r="D279" s="17"/>
      <c r="E279" s="6" t="s">
        <v>58</v>
      </c>
      <c r="F279" s="45" t="s">
        <v>79</v>
      </c>
      <c r="G279" s="6" t="n">
        <v>2</v>
      </c>
      <c r="H279" s="46" t="n">
        <v>1</v>
      </c>
      <c r="I279" s="15" t="n">
        <v>488</v>
      </c>
      <c r="J279" s="15" t="n">
        <v>306.4</v>
      </c>
      <c r="K279" s="58" t="n">
        <v>190</v>
      </c>
      <c r="L279" s="46" t="n">
        <v>8</v>
      </c>
      <c r="M279" s="15" t="n">
        <f aca="false">'Раздел 2'!C279</f>
        <v>2013284.23226</v>
      </c>
      <c r="N279" s="15" t="n">
        <v>0</v>
      </c>
      <c r="O279" s="15" t="n">
        <v>0</v>
      </c>
      <c r="P279" s="15" t="n">
        <f aca="false">M279</f>
        <v>2013284.23226</v>
      </c>
      <c r="Q279" s="51" t="n">
        <f aca="false">P279/J279</f>
        <v>6570.77099301567</v>
      </c>
      <c r="R279" s="52" t="n">
        <v>48466.04</v>
      </c>
      <c r="S279" s="6" t="n">
        <v>2023</v>
      </c>
      <c r="T279" s="2"/>
      <c r="U279" s="2"/>
      <c r="V279" s="2"/>
      <c r="W279" s="2"/>
    </row>
    <row r="280" customFormat="false" ht="12.75" hidden="false" customHeight="true" outlineLevel="0" collapsed="false">
      <c r="A280" s="27" t="s">
        <v>325</v>
      </c>
      <c r="B280" s="27"/>
      <c r="C280" s="29" t="n">
        <v>2</v>
      </c>
      <c r="D280" s="29"/>
      <c r="E280" s="29"/>
      <c r="F280" s="27"/>
      <c r="G280" s="29"/>
      <c r="H280" s="30"/>
      <c r="I280" s="32" t="n">
        <f aca="false">SUM(I278:I279)</f>
        <v>1135.8</v>
      </c>
      <c r="J280" s="32" t="n">
        <f aca="false">SUM(J278:J279)</f>
        <v>749.98</v>
      </c>
      <c r="K280" s="32" t="n">
        <f aca="false">SUM(K278:K279)</f>
        <v>583.6</v>
      </c>
      <c r="L280" s="32" t="n">
        <f aca="false">SUM(L278:L279)</f>
        <v>16</v>
      </c>
      <c r="M280" s="32" t="n">
        <f aca="false">SUM(M278:M279)</f>
        <v>9427914.64386</v>
      </c>
      <c r="N280" s="32" t="n">
        <f aca="false">SUM(N278:N279)</f>
        <v>0</v>
      </c>
      <c r="O280" s="32" t="n">
        <f aca="false">SUM(O278:O279)</f>
        <v>0</v>
      </c>
      <c r="P280" s="32" t="n">
        <f aca="false">SUM(P278:P279)</f>
        <v>9427914.64386</v>
      </c>
      <c r="Q280" s="60"/>
      <c r="R280" s="78"/>
      <c r="S280" s="29"/>
      <c r="T280" s="2"/>
      <c r="U280" s="2"/>
      <c r="V280" s="2"/>
      <c r="W280" s="2"/>
    </row>
    <row r="281" customFormat="false" ht="12.75" hidden="false" customHeight="true" outlineLevel="0" collapsed="false">
      <c r="A281" s="6" t="n">
        <v>1</v>
      </c>
      <c r="B281" s="95" t="s">
        <v>326</v>
      </c>
      <c r="C281" s="6" t="n">
        <v>1963</v>
      </c>
      <c r="D281" s="6"/>
      <c r="E281" s="6" t="s">
        <v>58</v>
      </c>
      <c r="F281" s="45" t="s">
        <v>59</v>
      </c>
      <c r="G281" s="6" t="n">
        <v>2</v>
      </c>
      <c r="H281" s="46" t="n">
        <v>1</v>
      </c>
      <c r="I281" s="15" t="n">
        <v>487.7</v>
      </c>
      <c r="J281" s="15" t="n">
        <v>308</v>
      </c>
      <c r="K281" s="15" t="n">
        <v>273.6</v>
      </c>
      <c r="L281" s="6" t="n">
        <v>8</v>
      </c>
      <c r="M281" s="15" t="n">
        <f aca="false">'Раздел 2'!C281</f>
        <v>9642707.592168</v>
      </c>
      <c r="N281" s="15" t="n">
        <v>0</v>
      </c>
      <c r="O281" s="15" t="n">
        <v>0</v>
      </c>
      <c r="P281" s="15" t="n">
        <f aca="false">M281</f>
        <v>9642707.592168</v>
      </c>
      <c r="Q281" s="51" t="n">
        <f aca="false">P281/J281</f>
        <v>31307.4921823636</v>
      </c>
      <c r="R281" s="52" t="n">
        <v>48466.04</v>
      </c>
      <c r="S281" s="6" t="n">
        <v>2024</v>
      </c>
      <c r="T281" s="2"/>
      <c r="U281" s="2"/>
      <c r="V281" s="2"/>
      <c r="W281" s="2"/>
    </row>
    <row r="282" customFormat="false" ht="12.75" hidden="false" customHeight="true" outlineLevel="0" collapsed="false">
      <c r="A282" s="6" t="n">
        <v>2</v>
      </c>
      <c r="B282" s="45" t="s">
        <v>320</v>
      </c>
      <c r="C282" s="6" t="n">
        <v>1963</v>
      </c>
      <c r="D282" s="17"/>
      <c r="E282" s="6" t="s">
        <v>58</v>
      </c>
      <c r="F282" s="45" t="s">
        <v>321</v>
      </c>
      <c r="G282" s="6" t="n">
        <v>2</v>
      </c>
      <c r="H282" s="46" t="n">
        <v>2</v>
      </c>
      <c r="I282" s="15" t="n">
        <v>373.5</v>
      </c>
      <c r="J282" s="15" t="n">
        <v>373.42</v>
      </c>
      <c r="K282" s="58" t="n">
        <v>134.46</v>
      </c>
      <c r="L282" s="46" t="n">
        <v>8</v>
      </c>
      <c r="M282" s="15" t="n">
        <f aca="false">'Раздел 2'!C282</f>
        <v>6559605.72</v>
      </c>
      <c r="N282" s="15" t="n">
        <v>0</v>
      </c>
      <c r="O282" s="15" t="n">
        <v>0</v>
      </c>
      <c r="P282" s="15" t="n">
        <f aca="false">M282</f>
        <v>6559605.72</v>
      </c>
      <c r="Q282" s="51" t="n">
        <f aca="false">P282/J282</f>
        <v>17566.2945744738</v>
      </c>
      <c r="R282" s="52" t="n">
        <v>57867.84</v>
      </c>
      <c r="S282" s="6" t="n">
        <v>2024</v>
      </c>
      <c r="T282" s="2"/>
      <c r="U282" s="2"/>
      <c r="V282" s="2"/>
      <c r="W282" s="2"/>
    </row>
    <row r="283" customFormat="false" ht="12.75" hidden="false" customHeight="true" outlineLevel="0" collapsed="false">
      <c r="A283" s="6" t="n">
        <v>3</v>
      </c>
      <c r="B283" s="45" t="s">
        <v>324</v>
      </c>
      <c r="C283" s="6" t="n">
        <v>1960</v>
      </c>
      <c r="D283" s="17"/>
      <c r="E283" s="6" t="s">
        <v>58</v>
      </c>
      <c r="F283" s="45" t="s">
        <v>79</v>
      </c>
      <c r="G283" s="6" t="n">
        <v>2</v>
      </c>
      <c r="H283" s="46" t="n">
        <v>1</v>
      </c>
      <c r="I283" s="15" t="n">
        <v>488</v>
      </c>
      <c r="J283" s="15" t="n">
        <v>306.4</v>
      </c>
      <c r="K283" s="58" t="n">
        <v>190</v>
      </c>
      <c r="L283" s="46" t="n">
        <v>8</v>
      </c>
      <c r="M283" s="15" t="n">
        <f aca="false">'Раздел 2'!C283</f>
        <v>6913415.45734</v>
      </c>
      <c r="N283" s="15" t="n">
        <v>0</v>
      </c>
      <c r="O283" s="15" t="n">
        <v>0</v>
      </c>
      <c r="P283" s="15" t="n">
        <f aca="false">M283</f>
        <v>6913415.45734</v>
      </c>
      <c r="Q283" s="51" t="n">
        <f aca="false">P283/J283</f>
        <v>22563.3663751305</v>
      </c>
      <c r="R283" s="52" t="n">
        <v>48466.04</v>
      </c>
      <c r="S283" s="6" t="n">
        <v>2024</v>
      </c>
      <c r="T283" s="2"/>
      <c r="U283" s="2"/>
      <c r="V283" s="2"/>
      <c r="W283" s="2"/>
    </row>
    <row r="284" customFormat="false" ht="12.75" hidden="false" customHeight="true" outlineLevel="0" collapsed="false">
      <c r="A284" s="6" t="n">
        <v>4</v>
      </c>
      <c r="B284" s="45" t="s">
        <v>323</v>
      </c>
      <c r="C284" s="6" t="n">
        <v>1959</v>
      </c>
      <c r="D284" s="17"/>
      <c r="E284" s="6" t="s">
        <v>58</v>
      </c>
      <c r="F284" s="45" t="s">
        <v>79</v>
      </c>
      <c r="G284" s="6" t="n">
        <v>2</v>
      </c>
      <c r="H284" s="46" t="n">
        <v>1</v>
      </c>
      <c r="I284" s="15" t="n">
        <v>647.8</v>
      </c>
      <c r="J284" s="15" t="n">
        <v>443.58</v>
      </c>
      <c r="K284" s="6" t="n">
        <v>393.6</v>
      </c>
      <c r="L284" s="46" t="n">
        <v>8</v>
      </c>
      <c r="M284" s="15" t="n">
        <f aca="false">'Раздел 2'!C284</f>
        <v>3441710.4614</v>
      </c>
      <c r="N284" s="15" t="n">
        <v>0</v>
      </c>
      <c r="O284" s="15" t="n">
        <v>0</v>
      </c>
      <c r="P284" s="15" t="n">
        <f aca="false">M284</f>
        <v>3441710.4614</v>
      </c>
      <c r="Q284" s="51" t="n">
        <f aca="false">P284/J284</f>
        <v>7758.93967581947</v>
      </c>
      <c r="R284" s="52" t="n">
        <v>37095.95</v>
      </c>
      <c r="S284" s="6" t="n">
        <v>2024</v>
      </c>
      <c r="T284" s="2"/>
      <c r="U284" s="2"/>
      <c r="V284" s="2"/>
      <c r="W284" s="2"/>
    </row>
    <row r="285" customFormat="false" ht="12.75" hidden="false" customHeight="true" outlineLevel="0" collapsed="false">
      <c r="A285" s="6" t="n">
        <v>5</v>
      </c>
      <c r="B285" s="72" t="s">
        <v>327</v>
      </c>
      <c r="C285" s="96" t="n">
        <v>1980</v>
      </c>
      <c r="D285" s="6"/>
      <c r="E285" s="6" t="s">
        <v>58</v>
      </c>
      <c r="F285" s="45" t="s">
        <v>79</v>
      </c>
      <c r="G285" s="6" t="n">
        <v>3</v>
      </c>
      <c r="H285" s="46" t="n">
        <v>2</v>
      </c>
      <c r="I285" s="15" t="n">
        <v>1401.5</v>
      </c>
      <c r="J285" s="15" t="n">
        <v>832.31</v>
      </c>
      <c r="K285" s="15" t="n">
        <v>718.05</v>
      </c>
      <c r="L285" s="6" t="n">
        <v>22</v>
      </c>
      <c r="M285" s="15" t="n">
        <f aca="false">'Раздел 2'!C285</f>
        <v>15146381.72</v>
      </c>
      <c r="N285" s="15" t="n">
        <v>0</v>
      </c>
      <c r="O285" s="15" t="n">
        <v>0</v>
      </c>
      <c r="P285" s="15" t="n">
        <f aca="false">M285</f>
        <v>15146381.72</v>
      </c>
      <c r="Q285" s="51" t="n">
        <f aca="false">P285/J285</f>
        <v>18198.0052144033</v>
      </c>
      <c r="R285" s="52" t="n">
        <v>21462.85</v>
      </c>
      <c r="S285" s="6" t="n">
        <v>2024</v>
      </c>
      <c r="T285" s="2"/>
      <c r="U285" s="2"/>
      <c r="V285" s="2"/>
      <c r="W285" s="2"/>
    </row>
    <row r="286" customFormat="false" ht="12.75" hidden="false" customHeight="true" outlineLevel="0" collapsed="false">
      <c r="A286" s="27" t="s">
        <v>328</v>
      </c>
      <c r="B286" s="27"/>
      <c r="C286" s="29" t="n">
        <v>5</v>
      </c>
      <c r="D286" s="29"/>
      <c r="E286" s="29"/>
      <c r="F286" s="27"/>
      <c r="G286" s="29"/>
      <c r="H286" s="30"/>
      <c r="I286" s="32" t="n">
        <f aca="false">SUM(I281:I285)</f>
        <v>3398.5</v>
      </c>
      <c r="J286" s="32" t="n">
        <f aca="false">SUM(J281:J285)</f>
        <v>2263.71</v>
      </c>
      <c r="K286" s="32" t="n">
        <f aca="false">SUM(K281:K285)</f>
        <v>1709.71</v>
      </c>
      <c r="L286" s="32" t="n">
        <f aca="false">SUM(L281:L285)</f>
        <v>54</v>
      </c>
      <c r="M286" s="32" t="n">
        <f aca="false">SUM(M281:M285)</f>
        <v>41703820.950908</v>
      </c>
      <c r="N286" s="32" t="n">
        <f aca="false">SUM(N281:N285)</f>
        <v>0</v>
      </c>
      <c r="O286" s="32" t="n">
        <f aca="false">SUM(O281:O285)</f>
        <v>0</v>
      </c>
      <c r="P286" s="32" t="n">
        <f aca="false">SUM(P281:P285)</f>
        <v>41703820.950908</v>
      </c>
      <c r="Q286" s="60"/>
      <c r="R286" s="78"/>
      <c r="S286" s="29"/>
      <c r="T286" s="2"/>
      <c r="U286" s="2"/>
      <c r="V286" s="2"/>
      <c r="W286" s="2"/>
    </row>
    <row r="287" customFormat="false" ht="13.35" hidden="false" customHeight="true" outlineLevel="0" collapsed="false">
      <c r="A287" s="21" t="s">
        <v>329</v>
      </c>
      <c r="B287" s="21"/>
      <c r="C287" s="23" t="n">
        <f aca="false">C286+C280+C277</f>
        <v>10</v>
      </c>
      <c r="D287" s="23"/>
      <c r="E287" s="23"/>
      <c r="F287" s="23"/>
      <c r="G287" s="23"/>
      <c r="H287" s="23"/>
      <c r="I287" s="24" t="n">
        <f aca="false">I286+I280+I277</f>
        <v>6454.2</v>
      </c>
      <c r="J287" s="24" t="n">
        <f aca="false">J286+J280+J277</f>
        <v>4608.24</v>
      </c>
      <c r="K287" s="23" t="n">
        <f aca="false">K286+K280+K277</f>
        <v>2881.27</v>
      </c>
      <c r="L287" s="23" t="n">
        <f aca="false">L286+L280+L277</f>
        <v>113</v>
      </c>
      <c r="M287" s="24" t="n">
        <f aca="false">M277+M280+M286</f>
        <v>65160569.004768</v>
      </c>
      <c r="N287" s="23"/>
      <c r="O287" s="23"/>
      <c r="P287" s="24" t="n">
        <f aca="false">P286+P280+P277</f>
        <v>65160569.004768</v>
      </c>
      <c r="Q287" s="25"/>
      <c r="R287" s="76"/>
      <c r="S287" s="23"/>
      <c r="T287" s="53"/>
      <c r="U287" s="53"/>
      <c r="V287" s="53"/>
      <c r="W287" s="53"/>
    </row>
    <row r="288" customFormat="false" ht="13.35" hidden="false" customHeight="true" outlineLevel="0" collapsed="false">
      <c r="A288" s="6"/>
      <c r="B288" s="43" t="s">
        <v>330</v>
      </c>
      <c r="C288" s="44"/>
      <c r="D288" s="6"/>
      <c r="E288" s="6"/>
      <c r="F288" s="45"/>
      <c r="G288" s="6"/>
      <c r="H288" s="46"/>
      <c r="I288" s="15"/>
      <c r="J288" s="15"/>
      <c r="K288" s="6"/>
      <c r="L288" s="46"/>
      <c r="M288" s="15"/>
      <c r="N288" s="15"/>
      <c r="O288" s="15"/>
      <c r="P288" s="47"/>
      <c r="Q288" s="51"/>
      <c r="R288" s="77"/>
      <c r="T288" s="2"/>
      <c r="U288" s="2"/>
      <c r="V288" s="2"/>
      <c r="W288" s="2"/>
    </row>
    <row r="289" customFormat="false" ht="12.75" hidden="false" customHeight="true" outlineLevel="0" collapsed="false">
      <c r="A289" s="6" t="n">
        <v>1</v>
      </c>
      <c r="B289" s="45" t="s">
        <v>331</v>
      </c>
      <c r="C289" s="6" t="s">
        <v>332</v>
      </c>
      <c r="D289" s="17"/>
      <c r="E289" s="6" t="s">
        <v>58</v>
      </c>
      <c r="F289" s="45" t="s">
        <v>79</v>
      </c>
      <c r="G289" s="6" t="n">
        <v>5</v>
      </c>
      <c r="H289" s="46" t="n">
        <v>2</v>
      </c>
      <c r="I289" s="15" t="n">
        <v>4480.3</v>
      </c>
      <c r="J289" s="15" t="n">
        <v>4350.1</v>
      </c>
      <c r="K289" s="15" t="n">
        <v>2525.09</v>
      </c>
      <c r="L289" s="6" t="n">
        <v>113</v>
      </c>
      <c r="M289" s="15" t="n">
        <f aca="false">'Раздел 2'!C289</f>
        <v>668601.03</v>
      </c>
      <c r="N289" s="15" t="n">
        <v>0</v>
      </c>
      <c r="O289" s="15" t="n">
        <v>0</v>
      </c>
      <c r="P289" s="15" t="n">
        <f aca="false">M289</f>
        <v>668601.03</v>
      </c>
      <c r="Q289" s="51" t="n">
        <f aca="false">M289/J289</f>
        <v>153.697852922921</v>
      </c>
      <c r="R289" s="52" t="n">
        <v>3337.604</v>
      </c>
      <c r="S289" s="6" t="n">
        <v>2022</v>
      </c>
      <c r="T289" s="2"/>
      <c r="U289" s="2"/>
      <c r="V289" s="2"/>
      <c r="W289" s="2"/>
    </row>
    <row r="290" customFormat="false" ht="12.75" hidden="false" customHeight="true" outlineLevel="0" collapsed="false">
      <c r="A290" s="6" t="n">
        <v>2</v>
      </c>
      <c r="B290" s="45" t="s">
        <v>333</v>
      </c>
      <c r="C290" s="6" t="s">
        <v>70</v>
      </c>
      <c r="D290" s="17"/>
      <c r="E290" s="6" t="s">
        <v>58</v>
      </c>
      <c r="F290" s="45" t="s">
        <v>321</v>
      </c>
      <c r="G290" s="6" t="n">
        <v>2</v>
      </c>
      <c r="H290" s="46" t="n">
        <v>2</v>
      </c>
      <c r="I290" s="15" t="n">
        <v>576</v>
      </c>
      <c r="J290" s="15" t="n">
        <v>528</v>
      </c>
      <c r="K290" s="15" t="n">
        <v>462.1</v>
      </c>
      <c r="L290" s="6" t="n">
        <v>8</v>
      </c>
      <c r="M290" s="15" t="n">
        <f aca="false">'Раздел 2'!C290</f>
        <v>79634.79</v>
      </c>
      <c r="N290" s="15" t="n">
        <v>0</v>
      </c>
      <c r="O290" s="15" t="n">
        <v>0</v>
      </c>
      <c r="P290" s="15" t="n">
        <f aca="false">M290</f>
        <v>79634.79</v>
      </c>
      <c r="Q290" s="51" t="n">
        <f aca="false">M290/J290</f>
        <v>150.823465909091</v>
      </c>
      <c r="R290" s="52" t="n">
        <v>5039.042</v>
      </c>
      <c r="S290" s="6" t="n">
        <v>2022</v>
      </c>
      <c r="T290" s="2"/>
      <c r="U290" s="2"/>
      <c r="V290" s="2"/>
      <c r="W290" s="2"/>
    </row>
    <row r="291" customFormat="false" ht="12.75" hidden="false" customHeight="true" outlineLevel="0" collapsed="false">
      <c r="A291" s="6" t="n">
        <v>3</v>
      </c>
      <c r="B291" s="45" t="s">
        <v>334</v>
      </c>
      <c r="C291" s="6" t="s">
        <v>104</v>
      </c>
      <c r="D291" s="17"/>
      <c r="E291" s="6" t="s">
        <v>58</v>
      </c>
      <c r="F291" s="45" t="s">
        <v>321</v>
      </c>
      <c r="G291" s="6" t="n">
        <v>2</v>
      </c>
      <c r="H291" s="46" t="n">
        <v>1</v>
      </c>
      <c r="I291" s="15" t="n">
        <v>470</v>
      </c>
      <c r="J291" s="15" t="n">
        <v>401</v>
      </c>
      <c r="K291" s="15" t="n">
        <v>352.8</v>
      </c>
      <c r="L291" s="6" t="n">
        <v>8</v>
      </c>
      <c r="M291" s="15" t="n">
        <f aca="false">'Раздел 2'!C291</f>
        <v>131450.87</v>
      </c>
      <c r="N291" s="15" t="n">
        <v>0</v>
      </c>
      <c r="O291" s="15" t="n">
        <v>0</v>
      </c>
      <c r="P291" s="15" t="n">
        <f aca="false">M291</f>
        <v>131450.87</v>
      </c>
      <c r="Q291" s="51" t="n">
        <f aca="false">M291/J291</f>
        <v>327.807655860349</v>
      </c>
      <c r="R291" s="52" t="n">
        <v>3235.856</v>
      </c>
      <c r="S291" s="6" t="n">
        <v>2022</v>
      </c>
      <c r="T291" s="2"/>
      <c r="U291" s="2"/>
      <c r="V291" s="2"/>
      <c r="W291" s="2"/>
    </row>
    <row r="292" customFormat="false" ht="12.75" hidden="false" customHeight="true" outlineLevel="0" collapsed="false">
      <c r="A292" s="6" t="n">
        <v>4</v>
      </c>
      <c r="B292" s="45" t="s">
        <v>335</v>
      </c>
      <c r="C292" s="6" t="s">
        <v>70</v>
      </c>
      <c r="D292" s="17"/>
      <c r="E292" s="6" t="s">
        <v>58</v>
      </c>
      <c r="F292" s="45" t="s">
        <v>321</v>
      </c>
      <c r="G292" s="6" t="n">
        <v>2</v>
      </c>
      <c r="H292" s="46" t="n">
        <v>1</v>
      </c>
      <c r="I292" s="15" t="n">
        <v>322.8</v>
      </c>
      <c r="J292" s="15" t="n">
        <v>294.5</v>
      </c>
      <c r="K292" s="15" t="n">
        <v>294.5</v>
      </c>
      <c r="L292" s="6" t="n">
        <v>6</v>
      </c>
      <c r="M292" s="15" t="n">
        <f aca="false">'Раздел 2'!C292</f>
        <v>65610.28</v>
      </c>
      <c r="N292" s="15" t="n">
        <v>0</v>
      </c>
      <c r="O292" s="15" t="n">
        <v>0</v>
      </c>
      <c r="P292" s="15" t="n">
        <f aca="false">M292</f>
        <v>65610.28</v>
      </c>
      <c r="Q292" s="51" t="n">
        <f aca="false">M292/J292</f>
        <v>222.78533106961</v>
      </c>
      <c r="R292" s="52" t="n">
        <v>5039.042</v>
      </c>
      <c r="S292" s="6" t="n">
        <v>2022</v>
      </c>
      <c r="T292" s="2"/>
      <c r="U292" s="2"/>
      <c r="V292" s="2"/>
      <c r="W292" s="2"/>
    </row>
    <row r="293" customFormat="false" ht="12.75" hidden="false" customHeight="true" outlineLevel="0" collapsed="false">
      <c r="A293" s="6" t="n">
        <v>5</v>
      </c>
      <c r="B293" s="45" t="s">
        <v>336</v>
      </c>
      <c r="C293" s="6" t="s">
        <v>70</v>
      </c>
      <c r="D293" s="17"/>
      <c r="E293" s="6" t="s">
        <v>58</v>
      </c>
      <c r="F293" s="45" t="s">
        <v>321</v>
      </c>
      <c r="G293" s="6" t="n">
        <v>2</v>
      </c>
      <c r="H293" s="46" t="n">
        <v>2</v>
      </c>
      <c r="I293" s="15" t="n">
        <v>465.8</v>
      </c>
      <c r="J293" s="15" t="n">
        <v>406.5</v>
      </c>
      <c r="K293" s="15" t="n">
        <v>406.5</v>
      </c>
      <c r="L293" s="6" t="n">
        <v>8</v>
      </c>
      <c r="M293" s="15" t="n">
        <f aca="false">'Раздел 2'!C293</f>
        <v>126954.61</v>
      </c>
      <c r="N293" s="15" t="n">
        <v>0</v>
      </c>
      <c r="O293" s="15" t="n">
        <v>0</v>
      </c>
      <c r="P293" s="15" t="n">
        <f aca="false">M293</f>
        <v>126954.61</v>
      </c>
      <c r="Q293" s="51" t="n">
        <f aca="false">M293/J293</f>
        <v>312.311463714637</v>
      </c>
      <c r="R293" s="52" t="n">
        <v>3235.856</v>
      </c>
      <c r="S293" s="6" t="n">
        <v>2022</v>
      </c>
      <c r="T293" s="2"/>
      <c r="U293" s="2"/>
      <c r="V293" s="2"/>
      <c r="W293" s="2"/>
    </row>
    <row r="294" customFormat="false" ht="12.75" hidden="false" customHeight="true" outlineLevel="0" collapsed="false">
      <c r="A294" s="6" t="n">
        <v>6</v>
      </c>
      <c r="B294" s="45" t="s">
        <v>337</v>
      </c>
      <c r="C294" s="6" t="s">
        <v>70</v>
      </c>
      <c r="D294" s="17"/>
      <c r="E294" s="6" t="s">
        <v>58</v>
      </c>
      <c r="F294" s="45" t="s">
        <v>321</v>
      </c>
      <c r="G294" s="6" t="n">
        <v>2</v>
      </c>
      <c r="H294" s="46" t="n">
        <v>1</v>
      </c>
      <c r="I294" s="15" t="n">
        <v>542.8</v>
      </c>
      <c r="J294" s="15" t="n">
        <v>497.8</v>
      </c>
      <c r="K294" s="15" t="n">
        <v>497.8</v>
      </c>
      <c r="L294" s="6" t="n">
        <v>8</v>
      </c>
      <c r="M294" s="15" t="n">
        <f aca="false">'Раздел 2'!C294</f>
        <v>115377.55</v>
      </c>
      <c r="N294" s="15" t="n">
        <v>0</v>
      </c>
      <c r="O294" s="15" t="n">
        <v>0</v>
      </c>
      <c r="P294" s="15" t="n">
        <f aca="false">M294</f>
        <v>115377.55</v>
      </c>
      <c r="Q294" s="51" t="n">
        <f aca="false">M294/J294</f>
        <v>231.77490960225</v>
      </c>
      <c r="R294" s="52" t="n">
        <v>5039.042</v>
      </c>
      <c r="S294" s="6" t="n">
        <v>2022</v>
      </c>
      <c r="T294" s="2"/>
      <c r="U294" s="2"/>
      <c r="V294" s="2"/>
      <c r="W294" s="2"/>
    </row>
    <row r="295" customFormat="false" ht="12.75" hidden="false" customHeight="true" outlineLevel="0" collapsed="false">
      <c r="A295" s="6" t="n">
        <v>7</v>
      </c>
      <c r="B295" s="45" t="s">
        <v>338</v>
      </c>
      <c r="C295" s="6" t="s">
        <v>73</v>
      </c>
      <c r="D295" s="17"/>
      <c r="E295" s="6" t="s">
        <v>58</v>
      </c>
      <c r="F295" s="45" t="s">
        <v>321</v>
      </c>
      <c r="G295" s="6" t="n">
        <v>2</v>
      </c>
      <c r="H295" s="46" t="n">
        <v>1</v>
      </c>
      <c r="I295" s="15" t="n">
        <v>481.2</v>
      </c>
      <c r="J295" s="15" t="n">
        <v>439</v>
      </c>
      <c r="K295" s="15" t="n">
        <v>439</v>
      </c>
      <c r="L295" s="6" t="n">
        <v>8</v>
      </c>
      <c r="M295" s="15" t="n">
        <f aca="false">'Раздел 2'!C295</f>
        <v>126249.3</v>
      </c>
      <c r="N295" s="15" t="n">
        <v>0</v>
      </c>
      <c r="O295" s="15" t="n">
        <v>0</v>
      </c>
      <c r="P295" s="15" t="n">
        <f aca="false">M295</f>
        <v>126249.3</v>
      </c>
      <c r="Q295" s="51" t="n">
        <f aca="false">M295/J295</f>
        <v>287.583826879271</v>
      </c>
      <c r="R295" s="52" t="n">
        <v>3235.856</v>
      </c>
      <c r="S295" s="6" t="n">
        <v>2022</v>
      </c>
      <c r="T295" s="2"/>
      <c r="U295" s="2"/>
      <c r="V295" s="2"/>
      <c r="W295" s="2"/>
    </row>
    <row r="296" customFormat="false" ht="12.75" hidden="false" customHeight="true" outlineLevel="0" collapsed="false">
      <c r="A296" s="6" t="n">
        <v>8</v>
      </c>
      <c r="B296" s="45" t="s">
        <v>339</v>
      </c>
      <c r="C296" s="6" t="s">
        <v>85</v>
      </c>
      <c r="D296" s="17"/>
      <c r="E296" s="6" t="s">
        <v>58</v>
      </c>
      <c r="F296" s="45" t="s">
        <v>321</v>
      </c>
      <c r="G296" s="6" t="n">
        <v>2</v>
      </c>
      <c r="H296" s="46" t="n">
        <v>1</v>
      </c>
      <c r="I296" s="15" t="n">
        <v>392.9</v>
      </c>
      <c r="J296" s="15" t="n">
        <v>330.6</v>
      </c>
      <c r="K296" s="15" t="n">
        <v>241.9</v>
      </c>
      <c r="L296" s="6" t="n">
        <v>8</v>
      </c>
      <c r="M296" s="15" t="n">
        <f aca="false">'Раздел 2'!C296</f>
        <v>67758.59</v>
      </c>
      <c r="N296" s="15" t="n">
        <v>0</v>
      </c>
      <c r="O296" s="15" t="n">
        <v>0</v>
      </c>
      <c r="P296" s="15" t="n">
        <f aca="false">M296</f>
        <v>67758.59</v>
      </c>
      <c r="Q296" s="51" t="n">
        <f aca="false">M296/J296</f>
        <v>204.956412583182</v>
      </c>
      <c r="R296" s="52" t="n">
        <v>5039.042</v>
      </c>
      <c r="S296" s="6" t="n">
        <v>2022</v>
      </c>
      <c r="T296" s="2"/>
      <c r="U296" s="2"/>
      <c r="V296" s="2"/>
      <c r="W296" s="2"/>
    </row>
    <row r="297" customFormat="false" ht="12.75" hidden="false" customHeight="true" outlineLevel="0" collapsed="false">
      <c r="A297" s="6" t="n">
        <v>9</v>
      </c>
      <c r="B297" s="45" t="s">
        <v>340</v>
      </c>
      <c r="C297" s="6" t="s">
        <v>85</v>
      </c>
      <c r="D297" s="17"/>
      <c r="E297" s="6" t="s">
        <v>58</v>
      </c>
      <c r="F297" s="45" t="s">
        <v>321</v>
      </c>
      <c r="G297" s="6" t="n">
        <v>2</v>
      </c>
      <c r="H297" s="46" t="n">
        <v>1</v>
      </c>
      <c r="I297" s="15" t="n">
        <v>401.1</v>
      </c>
      <c r="J297" s="15" t="n">
        <v>319</v>
      </c>
      <c r="K297" s="15" t="n">
        <v>244.6</v>
      </c>
      <c r="L297" s="6" t="n">
        <v>8</v>
      </c>
      <c r="M297" s="15" t="n">
        <f aca="false">'Раздел 2'!C297</f>
        <v>67177.96</v>
      </c>
      <c r="N297" s="15" t="n">
        <v>0</v>
      </c>
      <c r="O297" s="15" t="n">
        <v>0</v>
      </c>
      <c r="P297" s="15" t="n">
        <f aca="false">M297</f>
        <v>67177.96</v>
      </c>
      <c r="Q297" s="51" t="n">
        <f aca="false">M297/J297</f>
        <v>210.58921630094</v>
      </c>
      <c r="R297" s="52" t="n">
        <v>3235.856</v>
      </c>
      <c r="S297" s="6" t="n">
        <v>2022</v>
      </c>
      <c r="T297" s="2"/>
      <c r="U297" s="2"/>
      <c r="V297" s="2"/>
      <c r="W297" s="2"/>
    </row>
    <row r="298" customFormat="false" ht="12.75" hidden="false" customHeight="true" outlineLevel="0" collapsed="false">
      <c r="A298" s="6" t="n">
        <v>10</v>
      </c>
      <c r="B298" s="45" t="s">
        <v>341</v>
      </c>
      <c r="C298" s="6" t="n">
        <v>1957</v>
      </c>
      <c r="D298" s="17"/>
      <c r="E298" s="6" t="s">
        <v>58</v>
      </c>
      <c r="F298" s="45" t="s">
        <v>342</v>
      </c>
      <c r="G298" s="6" t="n">
        <v>2</v>
      </c>
      <c r="H298" s="46" t="n">
        <v>3</v>
      </c>
      <c r="I298" s="15" t="n">
        <v>1258</v>
      </c>
      <c r="J298" s="15" t="n">
        <v>1398.2</v>
      </c>
      <c r="K298" s="6" t="n">
        <v>1046.02</v>
      </c>
      <c r="L298" s="46" t="n">
        <v>17</v>
      </c>
      <c r="M298" s="15" t="n">
        <f aca="false">'Раздел 2'!C298</f>
        <v>16563783.24</v>
      </c>
      <c r="N298" s="15" t="n">
        <v>0</v>
      </c>
      <c r="O298" s="15" t="n">
        <v>0</v>
      </c>
      <c r="P298" s="15" t="n">
        <f aca="false">M298</f>
        <v>16563783.24</v>
      </c>
      <c r="Q298" s="51" t="n">
        <f aca="false">P298/J298</f>
        <v>11846.5049635245</v>
      </c>
      <c r="R298" s="52" t="n">
        <v>33175.99</v>
      </c>
      <c r="S298" s="6" t="n">
        <v>2022</v>
      </c>
      <c r="T298" s="2"/>
      <c r="U298" s="2"/>
      <c r="V298" s="2"/>
      <c r="W298" s="2"/>
    </row>
    <row r="299" customFormat="false" ht="12.75" hidden="false" customHeight="true" outlineLevel="0" collapsed="false">
      <c r="A299" s="6" t="n">
        <v>11</v>
      </c>
      <c r="B299" s="45" t="s">
        <v>343</v>
      </c>
      <c r="C299" s="6" t="n">
        <v>1966</v>
      </c>
      <c r="D299" s="17"/>
      <c r="E299" s="6" t="s">
        <v>58</v>
      </c>
      <c r="F299" s="45" t="s">
        <v>62</v>
      </c>
      <c r="G299" s="6" t="n">
        <v>2</v>
      </c>
      <c r="H299" s="46" t="n">
        <v>2</v>
      </c>
      <c r="I299" s="15" t="n">
        <v>526</v>
      </c>
      <c r="J299" s="15" t="n">
        <v>458</v>
      </c>
      <c r="K299" s="6" t="n">
        <v>331.4</v>
      </c>
      <c r="L299" s="46" t="n">
        <v>17</v>
      </c>
      <c r="M299" s="15" t="n">
        <f aca="false">'Раздел 2'!C299</f>
        <v>7535266.29</v>
      </c>
      <c r="N299" s="15" t="n">
        <v>0</v>
      </c>
      <c r="O299" s="15" t="n">
        <v>0</v>
      </c>
      <c r="P299" s="15" t="n">
        <f aca="false">M299</f>
        <v>7535266.29</v>
      </c>
      <c r="Q299" s="51" t="n">
        <f aca="false">P299/J299</f>
        <v>16452.5464847162</v>
      </c>
      <c r="R299" s="52" t="n">
        <v>22429.8</v>
      </c>
      <c r="S299" s="6" t="n">
        <v>2022</v>
      </c>
      <c r="T299" s="2"/>
      <c r="U299" s="2"/>
      <c r="V299" s="2"/>
      <c r="W299" s="2"/>
    </row>
    <row r="300" customFormat="false" ht="12.75" hidden="false" customHeight="true" outlineLevel="0" collapsed="false">
      <c r="A300" s="6" t="n">
        <v>12</v>
      </c>
      <c r="B300" s="45" t="s">
        <v>344</v>
      </c>
      <c r="C300" s="6" t="n">
        <v>1964</v>
      </c>
      <c r="D300" s="17"/>
      <c r="E300" s="6" t="s">
        <v>58</v>
      </c>
      <c r="F300" s="45" t="s">
        <v>342</v>
      </c>
      <c r="G300" s="6" t="n">
        <v>4</v>
      </c>
      <c r="H300" s="46" t="n">
        <v>2</v>
      </c>
      <c r="I300" s="15" t="n">
        <v>1511</v>
      </c>
      <c r="J300" s="15" t="n">
        <v>1301.8</v>
      </c>
      <c r="K300" s="15" t="n">
        <v>1009.3</v>
      </c>
      <c r="L300" s="46" t="n">
        <v>31</v>
      </c>
      <c r="M300" s="15" t="n">
        <f aca="false">'Раздел 2'!C300</f>
        <v>17979473.220604</v>
      </c>
      <c r="N300" s="15" t="n">
        <v>0</v>
      </c>
      <c r="O300" s="15" t="n">
        <v>0</v>
      </c>
      <c r="P300" s="15" t="n">
        <f aca="false">M300</f>
        <v>17979473.220604</v>
      </c>
      <c r="Q300" s="51" t="n">
        <f aca="false">P300/J300</f>
        <v>13811.2407594131</v>
      </c>
      <c r="R300" s="52" t="n">
        <v>23904.53</v>
      </c>
      <c r="S300" s="6" t="n">
        <v>2022</v>
      </c>
      <c r="T300" s="2"/>
      <c r="U300" s="2"/>
      <c r="V300" s="2"/>
      <c r="W300" s="2"/>
    </row>
    <row r="301" customFormat="false" ht="12.75" hidden="false" customHeight="true" outlineLevel="0" collapsed="false">
      <c r="A301" s="27" t="s">
        <v>345</v>
      </c>
      <c r="B301" s="27"/>
      <c r="C301" s="29" t="n">
        <v>12</v>
      </c>
      <c r="D301" s="29"/>
      <c r="E301" s="29"/>
      <c r="F301" s="27"/>
      <c r="G301" s="29"/>
      <c r="H301" s="30"/>
      <c r="I301" s="32" t="n">
        <f aca="false">SUM(I289:I300)</f>
        <v>11427.9</v>
      </c>
      <c r="J301" s="32" t="n">
        <f aca="false">SUM(J289:J300)</f>
        <v>10724.5</v>
      </c>
      <c r="K301" s="32" t="n">
        <f aca="false">SUM(K289:K300)</f>
        <v>7851.01</v>
      </c>
      <c r="L301" s="32" t="n">
        <f aca="false">SUM(L289:L300)</f>
        <v>240</v>
      </c>
      <c r="M301" s="32" t="n">
        <f aca="false">SUM(M289:M300)</f>
        <v>43527337.730604</v>
      </c>
      <c r="N301" s="32" t="n">
        <f aca="false">SUM(N289:N300)</f>
        <v>0</v>
      </c>
      <c r="O301" s="32" t="n">
        <f aca="false">SUM(O289:O300)</f>
        <v>0</v>
      </c>
      <c r="P301" s="32" t="n">
        <f aca="false">SUM(P289:P300)</f>
        <v>43527337.730604</v>
      </c>
      <c r="Q301" s="60"/>
      <c r="R301" s="78"/>
      <c r="S301" s="29"/>
      <c r="T301" s="2"/>
      <c r="U301" s="2"/>
      <c r="V301" s="2"/>
      <c r="W301" s="2"/>
    </row>
    <row r="302" customFormat="false" ht="12.75" hidden="false" customHeight="true" outlineLevel="0" collapsed="false">
      <c r="A302" s="6" t="n">
        <v>1</v>
      </c>
      <c r="B302" s="45" t="s">
        <v>346</v>
      </c>
      <c r="C302" s="6" t="s">
        <v>162</v>
      </c>
      <c r="D302" s="17"/>
      <c r="E302" s="6" t="s">
        <v>58</v>
      </c>
      <c r="F302" s="45" t="s">
        <v>321</v>
      </c>
      <c r="G302" s="6" t="n">
        <v>2</v>
      </c>
      <c r="H302" s="46" t="n">
        <v>1</v>
      </c>
      <c r="I302" s="15" t="n">
        <v>472.8</v>
      </c>
      <c r="J302" s="15" t="n">
        <v>385</v>
      </c>
      <c r="K302" s="15" t="n">
        <v>383.52</v>
      </c>
      <c r="L302" s="6" t="n">
        <v>8</v>
      </c>
      <c r="M302" s="15" t="n">
        <f aca="false">'Раздел 2'!C302</f>
        <v>173910.26</v>
      </c>
      <c r="N302" s="15" t="n">
        <v>0</v>
      </c>
      <c r="O302" s="15" t="n">
        <v>0</v>
      </c>
      <c r="P302" s="15" t="n">
        <f aca="false">M302</f>
        <v>173910.26</v>
      </c>
      <c r="Q302" s="51" t="n">
        <f aca="false">P302/J302</f>
        <v>451.714961038961</v>
      </c>
      <c r="R302" s="52" t="n">
        <v>3235.856</v>
      </c>
      <c r="S302" s="6" t="n">
        <v>2023</v>
      </c>
      <c r="T302" s="2"/>
      <c r="U302" s="2"/>
      <c r="V302" s="2"/>
      <c r="W302" s="2"/>
    </row>
    <row r="303" customFormat="false" ht="12.75" hidden="false" customHeight="true" outlineLevel="0" collapsed="false">
      <c r="A303" s="6" t="n">
        <f aca="false">A302+1</f>
        <v>2</v>
      </c>
      <c r="B303" s="45" t="s">
        <v>347</v>
      </c>
      <c r="C303" s="6" t="s">
        <v>122</v>
      </c>
      <c r="D303" s="97"/>
      <c r="E303" s="6" t="s">
        <v>58</v>
      </c>
      <c r="F303" s="45" t="s">
        <v>321</v>
      </c>
      <c r="G303" s="6" t="n">
        <v>2</v>
      </c>
      <c r="H303" s="46" t="n">
        <v>2</v>
      </c>
      <c r="I303" s="15" t="n">
        <v>378</v>
      </c>
      <c r="J303" s="15" t="n">
        <v>330.3</v>
      </c>
      <c r="K303" s="15" t="n">
        <v>242</v>
      </c>
      <c r="L303" s="6" t="n">
        <v>8</v>
      </c>
      <c r="M303" s="15" t="n">
        <f aca="false">'Раздел 2'!C303</f>
        <v>110915.76</v>
      </c>
      <c r="N303" s="15" t="n">
        <v>0</v>
      </c>
      <c r="O303" s="15" t="n">
        <v>0</v>
      </c>
      <c r="P303" s="15" t="n">
        <f aca="false">M303</f>
        <v>110915.76</v>
      </c>
      <c r="Q303" s="51" t="n">
        <f aca="false">P303/J303</f>
        <v>335.803088101726</v>
      </c>
      <c r="R303" s="52" t="n">
        <v>3235.856</v>
      </c>
      <c r="S303" s="6" t="n">
        <v>2023</v>
      </c>
      <c r="T303" s="2"/>
      <c r="U303" s="2"/>
      <c r="V303" s="2"/>
      <c r="W303" s="2"/>
    </row>
    <row r="304" customFormat="false" ht="12.75" hidden="false" customHeight="true" outlineLevel="0" collapsed="false">
      <c r="A304" s="6" t="n">
        <f aca="false">A303+1</f>
        <v>3</v>
      </c>
      <c r="B304" s="45" t="s">
        <v>348</v>
      </c>
      <c r="C304" s="6" t="s">
        <v>85</v>
      </c>
      <c r="D304" s="17"/>
      <c r="E304" s="6" t="s">
        <v>58</v>
      </c>
      <c r="F304" s="45" t="s">
        <v>62</v>
      </c>
      <c r="G304" s="6" t="n">
        <v>4</v>
      </c>
      <c r="H304" s="46" t="n">
        <v>2</v>
      </c>
      <c r="I304" s="15" t="n">
        <v>1287.2</v>
      </c>
      <c r="J304" s="15" t="n">
        <v>1286.5</v>
      </c>
      <c r="K304" s="15" t="n">
        <v>1242.8</v>
      </c>
      <c r="L304" s="6" t="n">
        <v>29</v>
      </c>
      <c r="M304" s="15" t="n">
        <f aca="false">'Раздел 2'!C304</f>
        <v>645171.88</v>
      </c>
      <c r="N304" s="15" t="n">
        <v>0</v>
      </c>
      <c r="O304" s="15" t="n">
        <v>0</v>
      </c>
      <c r="P304" s="15" t="n">
        <f aca="false">M304</f>
        <v>645171.88</v>
      </c>
      <c r="Q304" s="51" t="n">
        <f aca="false">P304/J304</f>
        <v>501.493882627283</v>
      </c>
      <c r="R304" s="52" t="n">
        <v>3585.451</v>
      </c>
      <c r="S304" s="6" t="n">
        <v>2023</v>
      </c>
      <c r="T304" s="2"/>
      <c r="U304" s="2"/>
      <c r="V304" s="2"/>
      <c r="W304" s="2"/>
    </row>
    <row r="305" customFormat="false" ht="12.75" hidden="false" customHeight="true" outlineLevel="0" collapsed="false">
      <c r="A305" s="6" t="n">
        <f aca="false">A304+1</f>
        <v>4</v>
      </c>
      <c r="B305" s="45" t="s">
        <v>349</v>
      </c>
      <c r="C305" s="6" t="s">
        <v>125</v>
      </c>
      <c r="D305" s="17"/>
      <c r="E305" s="6" t="s">
        <v>58</v>
      </c>
      <c r="F305" s="45" t="s">
        <v>79</v>
      </c>
      <c r="G305" s="6" t="n">
        <v>3</v>
      </c>
      <c r="H305" s="46" t="n">
        <v>2</v>
      </c>
      <c r="I305" s="15" t="n">
        <v>920.83</v>
      </c>
      <c r="J305" s="15" t="n">
        <v>745.23</v>
      </c>
      <c r="K305" s="15" t="n">
        <v>0</v>
      </c>
      <c r="L305" s="6" t="n">
        <v>18</v>
      </c>
      <c r="M305" s="15" t="n">
        <f aca="false">'Раздел 2'!C305</f>
        <v>581314.05</v>
      </c>
      <c r="N305" s="15" t="n">
        <v>0</v>
      </c>
      <c r="O305" s="15" t="n">
        <v>0</v>
      </c>
      <c r="P305" s="15" t="n">
        <f aca="false">M305</f>
        <v>581314.05</v>
      </c>
      <c r="Q305" s="51" t="n">
        <f aca="false">P305/J305</f>
        <v>780.046495712733</v>
      </c>
      <c r="R305" s="52" t="n">
        <v>3937.388</v>
      </c>
      <c r="S305" s="6" t="n">
        <v>2023</v>
      </c>
      <c r="T305" s="2"/>
      <c r="U305" s="2"/>
      <c r="V305" s="2"/>
      <c r="W305" s="2"/>
    </row>
    <row r="306" customFormat="false" ht="12.75" hidden="false" customHeight="true" outlineLevel="0" collapsed="false">
      <c r="A306" s="6" t="n">
        <f aca="false">A305+1</f>
        <v>5</v>
      </c>
      <c r="B306" s="45" t="s">
        <v>350</v>
      </c>
      <c r="C306" s="6" t="s">
        <v>164</v>
      </c>
      <c r="D306" s="17"/>
      <c r="E306" s="6" t="s">
        <v>58</v>
      </c>
      <c r="F306" s="45" t="s">
        <v>321</v>
      </c>
      <c r="G306" s="6" t="n">
        <v>2</v>
      </c>
      <c r="H306" s="46" t="n">
        <v>1</v>
      </c>
      <c r="I306" s="15" t="n">
        <v>456</v>
      </c>
      <c r="J306" s="15" t="n">
        <v>404</v>
      </c>
      <c r="K306" s="15" t="n">
        <v>201.4</v>
      </c>
      <c r="L306" s="6" t="n">
        <v>8</v>
      </c>
      <c r="M306" s="15" t="n">
        <f aca="false">'Раздел 2'!C306</f>
        <v>154735.04</v>
      </c>
      <c r="N306" s="15" t="n">
        <v>0</v>
      </c>
      <c r="O306" s="15" t="n">
        <v>0</v>
      </c>
      <c r="P306" s="15" t="n">
        <f aca="false">M306</f>
        <v>154735.04</v>
      </c>
      <c r="Q306" s="51" t="n">
        <f aca="false">P306/J306</f>
        <v>383.007524752475</v>
      </c>
      <c r="R306" s="52" t="n">
        <v>3235.856</v>
      </c>
      <c r="S306" s="6" t="n">
        <v>2023</v>
      </c>
      <c r="T306" s="2"/>
      <c r="U306" s="2"/>
      <c r="V306" s="2"/>
      <c r="W306" s="2"/>
    </row>
    <row r="307" customFormat="false" ht="12.75" hidden="false" customHeight="true" outlineLevel="0" collapsed="false">
      <c r="A307" s="6" t="n">
        <f aca="false">A306+1</f>
        <v>6</v>
      </c>
      <c r="B307" s="45" t="s">
        <v>351</v>
      </c>
      <c r="C307" s="6" t="s">
        <v>88</v>
      </c>
      <c r="D307" s="17"/>
      <c r="E307" s="6" t="s">
        <v>58</v>
      </c>
      <c r="F307" s="45" t="s">
        <v>321</v>
      </c>
      <c r="G307" s="6" t="n">
        <v>2</v>
      </c>
      <c r="H307" s="46" t="n">
        <v>1</v>
      </c>
      <c r="I307" s="15" t="n">
        <v>367.31</v>
      </c>
      <c r="J307" s="15" t="n">
        <v>335.91</v>
      </c>
      <c r="K307" s="15" t="n">
        <v>335.91</v>
      </c>
      <c r="L307" s="6" t="n">
        <v>8</v>
      </c>
      <c r="M307" s="15" t="n">
        <f aca="false">'Раздел 2'!C307</f>
        <v>130022.51</v>
      </c>
      <c r="N307" s="15" t="n">
        <v>0</v>
      </c>
      <c r="O307" s="15" t="n">
        <v>0</v>
      </c>
      <c r="P307" s="15" t="n">
        <f aca="false">M307</f>
        <v>130022.51</v>
      </c>
      <c r="Q307" s="51" t="n">
        <f aca="false">P307/J307</f>
        <v>387.075436872972</v>
      </c>
      <c r="R307" s="52" t="n">
        <v>5039.042</v>
      </c>
      <c r="S307" s="6" t="n">
        <v>2023</v>
      </c>
      <c r="T307" s="2"/>
      <c r="U307" s="2"/>
      <c r="V307" s="2"/>
      <c r="W307" s="2"/>
    </row>
    <row r="308" customFormat="false" ht="12.75" hidden="false" customHeight="true" outlineLevel="0" collapsed="false">
      <c r="A308" s="6" t="n">
        <f aca="false">A307+1</f>
        <v>7</v>
      </c>
      <c r="B308" s="45" t="s">
        <v>352</v>
      </c>
      <c r="C308" s="6" t="s">
        <v>70</v>
      </c>
      <c r="D308" s="17"/>
      <c r="E308" s="6" t="s">
        <v>58</v>
      </c>
      <c r="F308" s="45" t="s">
        <v>321</v>
      </c>
      <c r="G308" s="6" t="n">
        <v>2</v>
      </c>
      <c r="H308" s="46" t="n">
        <v>1</v>
      </c>
      <c r="I308" s="15" t="n">
        <v>507.6</v>
      </c>
      <c r="J308" s="15" t="n">
        <v>436</v>
      </c>
      <c r="K308" s="15" t="n">
        <v>382.9</v>
      </c>
      <c r="L308" s="6" t="n">
        <v>8</v>
      </c>
      <c r="M308" s="15" t="n">
        <f aca="false">'Раздел 2'!C308</f>
        <v>173595.42</v>
      </c>
      <c r="N308" s="15" t="n">
        <v>0</v>
      </c>
      <c r="O308" s="15" t="n">
        <v>0</v>
      </c>
      <c r="P308" s="15" t="n">
        <f aca="false">M308</f>
        <v>173595.42</v>
      </c>
      <c r="Q308" s="51" t="n">
        <f aca="false">P308/J308</f>
        <v>398.154633027523</v>
      </c>
      <c r="R308" s="52" t="n">
        <v>5039.042</v>
      </c>
      <c r="S308" s="6" t="n">
        <v>2023</v>
      </c>
      <c r="T308" s="2"/>
      <c r="U308" s="2"/>
      <c r="V308" s="2"/>
      <c r="W308" s="2"/>
    </row>
    <row r="309" customFormat="false" ht="12.75" hidden="false" customHeight="true" outlineLevel="0" collapsed="false">
      <c r="A309" s="6" t="n">
        <f aca="false">A308+1</f>
        <v>8</v>
      </c>
      <c r="B309" s="45" t="s">
        <v>353</v>
      </c>
      <c r="C309" s="6" t="s">
        <v>354</v>
      </c>
      <c r="D309" s="17"/>
      <c r="E309" s="6" t="s">
        <v>58</v>
      </c>
      <c r="F309" s="45" t="s">
        <v>321</v>
      </c>
      <c r="G309" s="6" t="n">
        <v>2</v>
      </c>
      <c r="H309" s="46" t="n">
        <v>1</v>
      </c>
      <c r="I309" s="15" t="n">
        <v>624.3</v>
      </c>
      <c r="J309" s="15" t="n">
        <v>554</v>
      </c>
      <c r="K309" s="15" t="n">
        <v>485.9</v>
      </c>
      <c r="L309" s="6" t="n">
        <v>8</v>
      </c>
      <c r="M309" s="15" t="n">
        <f aca="false">'Раздел 2'!C309</f>
        <v>161073.73</v>
      </c>
      <c r="N309" s="15" t="n">
        <v>0</v>
      </c>
      <c r="O309" s="15" t="n">
        <v>0</v>
      </c>
      <c r="P309" s="15" t="n">
        <f aca="false">M309</f>
        <v>161073.73</v>
      </c>
      <c r="Q309" s="51" t="n">
        <f aca="false">P309/J309</f>
        <v>290.746805054152</v>
      </c>
      <c r="R309" s="52" t="n">
        <v>5039.042</v>
      </c>
      <c r="S309" s="6" t="n">
        <v>2023</v>
      </c>
      <c r="T309" s="2"/>
      <c r="U309" s="2"/>
      <c r="V309" s="2"/>
      <c r="W309" s="2"/>
    </row>
    <row r="310" customFormat="false" ht="12.75" hidden="false" customHeight="true" outlineLevel="0" collapsed="false">
      <c r="A310" s="6" t="n">
        <f aca="false">A309+1</f>
        <v>9</v>
      </c>
      <c r="B310" s="45" t="s">
        <v>355</v>
      </c>
      <c r="C310" s="6" t="s">
        <v>125</v>
      </c>
      <c r="D310" s="17"/>
      <c r="E310" s="6" t="s">
        <v>58</v>
      </c>
      <c r="F310" s="45" t="s">
        <v>321</v>
      </c>
      <c r="G310" s="6" t="n">
        <v>2</v>
      </c>
      <c r="H310" s="46" t="n">
        <v>1</v>
      </c>
      <c r="I310" s="15" t="n">
        <v>454.2</v>
      </c>
      <c r="J310" s="15" t="n">
        <v>409</v>
      </c>
      <c r="K310" s="15" t="n">
        <v>206.3</v>
      </c>
      <c r="L310" s="6" t="n">
        <v>8</v>
      </c>
      <c r="M310" s="15" t="n">
        <f aca="false">'Раздел 2'!C310</f>
        <v>171654.35</v>
      </c>
      <c r="N310" s="15" t="n">
        <v>0</v>
      </c>
      <c r="O310" s="15" t="n">
        <v>0</v>
      </c>
      <c r="P310" s="15" t="n">
        <f aca="false">M310</f>
        <v>171654.35</v>
      </c>
      <c r="Q310" s="51" t="n">
        <f aca="false">P310/J310</f>
        <v>419.692787286064</v>
      </c>
      <c r="R310" s="52" t="n">
        <v>3235.856</v>
      </c>
      <c r="S310" s="6" t="n">
        <v>2023</v>
      </c>
      <c r="T310" s="2"/>
      <c r="U310" s="2"/>
      <c r="V310" s="2"/>
      <c r="W310" s="2"/>
    </row>
    <row r="311" customFormat="false" ht="12.75" hidden="false" customHeight="true" outlineLevel="0" collapsed="false">
      <c r="A311" s="6" t="n">
        <f aca="false">A310+1</f>
        <v>10</v>
      </c>
      <c r="B311" s="45" t="s">
        <v>356</v>
      </c>
      <c r="C311" s="6" t="s">
        <v>73</v>
      </c>
      <c r="D311" s="97"/>
      <c r="E311" s="6" t="s">
        <v>58</v>
      </c>
      <c r="F311" s="45" t="s">
        <v>321</v>
      </c>
      <c r="G311" s="6" t="n">
        <v>2</v>
      </c>
      <c r="H311" s="46" t="n">
        <v>2</v>
      </c>
      <c r="I311" s="15" t="n">
        <v>358.3</v>
      </c>
      <c r="J311" s="15" t="n">
        <v>327.3</v>
      </c>
      <c r="K311" s="15" t="n">
        <v>250.9</v>
      </c>
      <c r="L311" s="6" t="n">
        <v>8</v>
      </c>
      <c r="M311" s="15" t="n">
        <f aca="false">'Раздел 2'!C311</f>
        <v>119571.62</v>
      </c>
      <c r="N311" s="15" t="n">
        <v>0</v>
      </c>
      <c r="O311" s="15" t="n">
        <v>0</v>
      </c>
      <c r="P311" s="15" t="n">
        <f aca="false">M311</f>
        <v>119571.62</v>
      </c>
      <c r="Q311" s="51" t="n">
        <f aca="false">P311/J311</f>
        <v>365.327283837458</v>
      </c>
      <c r="R311" s="52" t="n">
        <v>3235.856</v>
      </c>
      <c r="S311" s="6" t="n">
        <v>2023</v>
      </c>
      <c r="T311" s="2"/>
      <c r="U311" s="2"/>
      <c r="V311" s="2"/>
      <c r="W311" s="2"/>
    </row>
    <row r="312" customFormat="false" ht="12.75" hidden="false" customHeight="true" outlineLevel="0" collapsed="false">
      <c r="A312" s="6" t="n">
        <f aca="false">A311+1</f>
        <v>11</v>
      </c>
      <c r="B312" s="45" t="s">
        <v>357</v>
      </c>
      <c r="C312" s="6" t="s">
        <v>85</v>
      </c>
      <c r="D312" s="17"/>
      <c r="E312" s="6" t="s">
        <v>58</v>
      </c>
      <c r="F312" s="45" t="s">
        <v>321</v>
      </c>
      <c r="G312" s="6" t="n">
        <v>2</v>
      </c>
      <c r="H312" s="46" t="n">
        <v>2</v>
      </c>
      <c r="I312" s="15" t="n">
        <v>345</v>
      </c>
      <c r="J312" s="15" t="n">
        <v>318</v>
      </c>
      <c r="K312" s="15" t="n">
        <v>242.7</v>
      </c>
      <c r="L312" s="6" t="n">
        <v>8</v>
      </c>
      <c r="M312" s="15" t="n">
        <f aca="false">'Раздел 2'!C312</f>
        <v>117156.03</v>
      </c>
      <c r="N312" s="15" t="n">
        <v>0</v>
      </c>
      <c r="O312" s="15" t="n">
        <v>0</v>
      </c>
      <c r="P312" s="15" t="n">
        <f aca="false">M312</f>
        <v>117156.03</v>
      </c>
      <c r="Q312" s="51" t="n">
        <f aca="false">P312/J312</f>
        <v>368.415188679245</v>
      </c>
      <c r="R312" s="52" t="n">
        <v>3235.856</v>
      </c>
      <c r="S312" s="6" t="n">
        <v>2023</v>
      </c>
      <c r="T312" s="2"/>
      <c r="U312" s="2"/>
      <c r="V312" s="2"/>
      <c r="W312" s="2"/>
    </row>
    <row r="313" customFormat="false" ht="12.75" hidden="false" customHeight="true" outlineLevel="0" collapsed="false">
      <c r="A313" s="6" t="n">
        <f aca="false">A312+1</f>
        <v>12</v>
      </c>
      <c r="B313" s="45" t="s">
        <v>358</v>
      </c>
      <c r="C313" s="6" t="s">
        <v>83</v>
      </c>
      <c r="D313" s="97"/>
      <c r="E313" s="6" t="s">
        <v>58</v>
      </c>
      <c r="F313" s="45" t="s">
        <v>321</v>
      </c>
      <c r="G313" s="6" t="n">
        <v>2</v>
      </c>
      <c r="H313" s="46" t="n">
        <v>2</v>
      </c>
      <c r="I313" s="15" t="n">
        <v>356.5</v>
      </c>
      <c r="J313" s="15" t="n">
        <v>323.5</v>
      </c>
      <c r="K313" s="15" t="n">
        <v>199.9</v>
      </c>
      <c r="L313" s="6" t="n">
        <v>8</v>
      </c>
      <c r="M313" s="15" t="n">
        <f aca="false">'Раздел 2'!C313</f>
        <v>121584.61</v>
      </c>
      <c r="N313" s="15" t="n">
        <v>0</v>
      </c>
      <c r="O313" s="15" t="n">
        <v>0</v>
      </c>
      <c r="P313" s="15" t="n">
        <f aca="false">M313</f>
        <v>121584.61</v>
      </c>
      <c r="Q313" s="51" t="n">
        <f aca="false">P313/J313</f>
        <v>375.84114374034</v>
      </c>
      <c r="R313" s="52" t="n">
        <v>3235.856</v>
      </c>
      <c r="S313" s="6" t="n">
        <v>2023</v>
      </c>
      <c r="T313" s="2"/>
      <c r="U313" s="2"/>
      <c r="V313" s="2"/>
      <c r="W313" s="2"/>
    </row>
    <row r="314" customFormat="false" ht="12.75" hidden="false" customHeight="true" outlineLevel="0" collapsed="false">
      <c r="A314" s="6" t="n">
        <f aca="false">A313+1</f>
        <v>13</v>
      </c>
      <c r="B314" s="45" t="s">
        <v>359</v>
      </c>
      <c r="C314" s="6" t="s">
        <v>83</v>
      </c>
      <c r="D314" s="17"/>
      <c r="E314" s="6" t="s">
        <v>58</v>
      </c>
      <c r="F314" s="45" t="s">
        <v>79</v>
      </c>
      <c r="G314" s="6" t="n">
        <v>3</v>
      </c>
      <c r="H314" s="46" t="n">
        <v>3</v>
      </c>
      <c r="I314" s="15" t="n">
        <v>1727.1</v>
      </c>
      <c r="J314" s="15" t="n">
        <v>1620.1</v>
      </c>
      <c r="K314" s="15" t="n">
        <v>1360.13</v>
      </c>
      <c r="L314" s="6" t="n">
        <v>38</v>
      </c>
      <c r="M314" s="15" t="n">
        <f aca="false">'Раздел 2'!C314</f>
        <v>599015.29</v>
      </c>
      <c r="N314" s="15" t="n">
        <v>0</v>
      </c>
      <c r="O314" s="15" t="n">
        <v>0</v>
      </c>
      <c r="P314" s="15" t="n">
        <f aca="false">M314</f>
        <v>599015.29</v>
      </c>
      <c r="Q314" s="51" t="n">
        <f aca="false">P314/J314</f>
        <v>369.739701253009</v>
      </c>
      <c r="R314" s="52" t="n">
        <v>3937.388</v>
      </c>
      <c r="S314" s="6" t="n">
        <v>2023</v>
      </c>
      <c r="T314" s="2"/>
      <c r="U314" s="2"/>
      <c r="V314" s="2"/>
      <c r="W314" s="2"/>
    </row>
    <row r="315" customFormat="false" ht="12.75" hidden="false" customHeight="true" outlineLevel="0" collapsed="false">
      <c r="A315" s="6" t="n">
        <f aca="false">A314+1</f>
        <v>14</v>
      </c>
      <c r="B315" s="45" t="s">
        <v>360</v>
      </c>
      <c r="C315" s="6" t="s">
        <v>116</v>
      </c>
      <c r="D315" s="17"/>
      <c r="E315" s="6" t="s">
        <v>58</v>
      </c>
      <c r="F315" s="45" t="s">
        <v>321</v>
      </c>
      <c r="G315" s="6" t="n">
        <v>2</v>
      </c>
      <c r="H315" s="46" t="n">
        <v>1</v>
      </c>
      <c r="I315" s="15" t="n">
        <v>354.1</v>
      </c>
      <c r="J315" s="15" t="n">
        <v>319.28</v>
      </c>
      <c r="K315" s="15" t="n">
        <v>132.38</v>
      </c>
      <c r="L315" s="6" t="n">
        <v>13</v>
      </c>
      <c r="M315" s="15" t="n">
        <f aca="false">'Раздел 2'!C315</f>
        <v>62871.87</v>
      </c>
      <c r="N315" s="15" t="n">
        <v>0</v>
      </c>
      <c r="O315" s="15" t="n">
        <v>0</v>
      </c>
      <c r="P315" s="15" t="n">
        <f aca="false">M315</f>
        <v>62871.87</v>
      </c>
      <c r="Q315" s="51" t="n">
        <f aca="false">P315/J315</f>
        <v>196.917658481584</v>
      </c>
      <c r="R315" s="52" t="n">
        <v>5039.042</v>
      </c>
      <c r="S315" s="6" t="n">
        <v>2023</v>
      </c>
      <c r="T315" s="2"/>
      <c r="U315" s="2"/>
      <c r="V315" s="2"/>
      <c r="W315" s="2"/>
    </row>
    <row r="316" customFormat="false" ht="12.75" hidden="false" customHeight="true" outlineLevel="0" collapsed="false">
      <c r="A316" s="6" t="n">
        <v>15</v>
      </c>
      <c r="B316" s="45" t="s">
        <v>361</v>
      </c>
      <c r="C316" s="6" t="n">
        <v>1935</v>
      </c>
      <c r="D316" s="17"/>
      <c r="E316" s="6" t="s">
        <v>58</v>
      </c>
      <c r="F316" s="45" t="s">
        <v>59</v>
      </c>
      <c r="G316" s="6" t="n">
        <v>4</v>
      </c>
      <c r="H316" s="46" t="n">
        <v>3</v>
      </c>
      <c r="I316" s="15" t="n">
        <v>2548</v>
      </c>
      <c r="J316" s="15" t="n">
        <v>2344</v>
      </c>
      <c r="K316" s="15" t="n">
        <v>0</v>
      </c>
      <c r="L316" s="6" t="n">
        <v>33</v>
      </c>
      <c r="M316" s="15" t="n">
        <f aca="false">'Раздел 2'!C316</f>
        <v>503875.025628</v>
      </c>
      <c r="N316" s="15" t="n">
        <v>0</v>
      </c>
      <c r="O316" s="15" t="n">
        <v>0</v>
      </c>
      <c r="P316" s="15" t="n">
        <f aca="false">M316</f>
        <v>503875.025628</v>
      </c>
      <c r="Q316" s="51" t="n">
        <f aca="false">P316/J316</f>
        <v>214.963748134812</v>
      </c>
      <c r="R316" s="52" t="n">
        <v>12882.22</v>
      </c>
      <c r="S316" s="6" t="n">
        <v>2023</v>
      </c>
      <c r="T316" s="2"/>
      <c r="U316" s="2"/>
      <c r="V316" s="2"/>
      <c r="W316" s="2"/>
    </row>
    <row r="317" customFormat="false" ht="12.75" hidden="false" customHeight="true" outlineLevel="0" collapsed="false">
      <c r="A317" s="27" t="s">
        <v>362</v>
      </c>
      <c r="B317" s="27"/>
      <c r="C317" s="29" t="n">
        <v>15</v>
      </c>
      <c r="D317" s="29"/>
      <c r="E317" s="29"/>
      <c r="F317" s="27"/>
      <c r="G317" s="29"/>
      <c r="H317" s="30"/>
      <c r="I317" s="32" t="n">
        <f aca="false">SUM(I302:I316)</f>
        <v>11157.24</v>
      </c>
      <c r="J317" s="32" t="n">
        <f aca="false">SUM(J302:J316)</f>
        <v>10138.12</v>
      </c>
      <c r="K317" s="32" t="n">
        <f aca="false">SUM(K302:K316)</f>
        <v>5666.74</v>
      </c>
      <c r="L317" s="32" t="n">
        <f aca="false">SUM(L302:L316)</f>
        <v>211</v>
      </c>
      <c r="M317" s="32" t="n">
        <f aca="false">SUM(M302:M316)</f>
        <v>3826467.445628</v>
      </c>
      <c r="N317" s="32" t="n">
        <f aca="false">SUM(N302:N316)</f>
        <v>0</v>
      </c>
      <c r="O317" s="32" t="n">
        <f aca="false">SUM(O302:O316)</f>
        <v>0</v>
      </c>
      <c r="P317" s="32" t="n">
        <f aca="false">SUM(P302:P316)</f>
        <v>3826467.445628</v>
      </c>
      <c r="Q317" s="60"/>
      <c r="R317" s="78"/>
      <c r="S317" s="29"/>
      <c r="T317" s="2"/>
      <c r="U317" s="2"/>
      <c r="V317" s="2"/>
      <c r="W317" s="2"/>
    </row>
    <row r="318" customFormat="false" ht="12.75" hidden="false" customHeight="true" outlineLevel="0" collapsed="false">
      <c r="A318" s="6" t="n">
        <v>1</v>
      </c>
      <c r="B318" s="45" t="s">
        <v>363</v>
      </c>
      <c r="C318" s="6" t="s">
        <v>305</v>
      </c>
      <c r="D318" s="17"/>
      <c r="E318" s="6" t="s">
        <v>58</v>
      </c>
      <c r="F318" s="45" t="s">
        <v>79</v>
      </c>
      <c r="G318" s="6" t="n">
        <v>5</v>
      </c>
      <c r="H318" s="46" t="n">
        <v>4</v>
      </c>
      <c r="I318" s="15" t="n">
        <v>4222</v>
      </c>
      <c r="J318" s="15" t="n">
        <v>3893.1</v>
      </c>
      <c r="K318" s="15" t="n">
        <v>2579.2</v>
      </c>
      <c r="L318" s="46" t="n">
        <v>57</v>
      </c>
      <c r="M318" s="15" t="n">
        <f aca="false">'Раздел 2'!C318</f>
        <v>1094659.91</v>
      </c>
      <c r="N318" s="15" t="n">
        <v>0</v>
      </c>
      <c r="O318" s="15" t="n">
        <v>0</v>
      </c>
      <c r="P318" s="15" t="n">
        <f aca="false">M318</f>
        <v>1094659.91</v>
      </c>
      <c r="Q318" s="51" t="n">
        <f aca="false">P318/J318</f>
        <v>281.179499627546</v>
      </c>
      <c r="R318" s="52" t="n">
        <v>3339.948</v>
      </c>
      <c r="S318" s="6" t="n">
        <v>2024</v>
      </c>
      <c r="T318" s="2"/>
      <c r="U318" s="2"/>
      <c r="V318" s="2"/>
      <c r="W318" s="2"/>
    </row>
    <row r="319" customFormat="false" ht="12.75" hidden="false" customHeight="true" outlineLevel="0" collapsed="false">
      <c r="A319" s="6" t="n">
        <f aca="false">A318+1</f>
        <v>2</v>
      </c>
      <c r="B319" s="45" t="s">
        <v>364</v>
      </c>
      <c r="C319" s="6" t="s">
        <v>332</v>
      </c>
      <c r="D319" s="17"/>
      <c r="E319" s="6" t="s">
        <v>58</v>
      </c>
      <c r="F319" s="45" t="s">
        <v>79</v>
      </c>
      <c r="G319" s="6" t="n">
        <v>4</v>
      </c>
      <c r="H319" s="46" t="n">
        <v>2</v>
      </c>
      <c r="I319" s="15" t="n">
        <v>1525.3</v>
      </c>
      <c r="J319" s="15" t="n">
        <v>1201.4</v>
      </c>
      <c r="K319" s="15" t="n">
        <v>794.3</v>
      </c>
      <c r="L319" s="46" t="n">
        <v>31</v>
      </c>
      <c r="M319" s="15" t="n">
        <f aca="false">'Раздел 2'!C319</f>
        <v>698427.75</v>
      </c>
      <c r="N319" s="15" t="n">
        <v>0</v>
      </c>
      <c r="O319" s="15" t="n">
        <v>0</v>
      </c>
      <c r="P319" s="15" t="n">
        <f aca="false">M319</f>
        <v>698427.75</v>
      </c>
      <c r="Q319" s="51" t="n">
        <f aca="false">P319/J319</f>
        <v>581.344889295822</v>
      </c>
      <c r="R319" s="52" t="n">
        <v>3585.451</v>
      </c>
      <c r="S319" s="6" t="n">
        <v>2024</v>
      </c>
      <c r="T319" s="2"/>
      <c r="U319" s="2"/>
      <c r="V319" s="2"/>
      <c r="W319" s="2"/>
    </row>
    <row r="320" customFormat="false" ht="12.75" hidden="false" customHeight="true" outlineLevel="0" collapsed="false">
      <c r="A320" s="6" t="n">
        <v>3</v>
      </c>
      <c r="B320" s="45" t="s">
        <v>348</v>
      </c>
      <c r="C320" s="6" t="s">
        <v>85</v>
      </c>
      <c r="D320" s="17"/>
      <c r="E320" s="6" t="s">
        <v>58</v>
      </c>
      <c r="F320" s="45" t="s">
        <v>62</v>
      </c>
      <c r="G320" s="6" t="n">
        <v>4</v>
      </c>
      <c r="H320" s="46" t="n">
        <v>2</v>
      </c>
      <c r="I320" s="15" t="n">
        <v>1287.2</v>
      </c>
      <c r="J320" s="15" t="n">
        <v>1286.5</v>
      </c>
      <c r="K320" s="15" t="n">
        <v>1242.8</v>
      </c>
      <c r="L320" s="46" t="n">
        <v>29</v>
      </c>
      <c r="M320" s="15" t="n">
        <f aca="false">'Раздел 2'!C320</f>
        <v>20215382.3118</v>
      </c>
      <c r="N320" s="15" t="n">
        <v>0</v>
      </c>
      <c r="O320" s="15" t="n">
        <v>0</v>
      </c>
      <c r="P320" s="15" t="n">
        <f aca="false">M320</f>
        <v>20215382.3118</v>
      </c>
      <c r="Q320" s="51" t="n">
        <f aca="false">P320/J320</f>
        <v>15713.4724537894</v>
      </c>
      <c r="R320" s="52" t="n">
        <v>35854.51</v>
      </c>
      <c r="S320" s="6" t="n">
        <v>2024</v>
      </c>
      <c r="T320" s="2"/>
      <c r="U320" s="2"/>
      <c r="V320" s="2"/>
      <c r="W320" s="2"/>
    </row>
    <row r="321" customFormat="false" ht="12.75" hidden="false" customHeight="true" outlineLevel="0" collapsed="false">
      <c r="A321" s="27" t="s">
        <v>365</v>
      </c>
      <c r="B321" s="27"/>
      <c r="C321" s="29" t="n">
        <v>3</v>
      </c>
      <c r="D321" s="29"/>
      <c r="E321" s="29"/>
      <c r="F321" s="27"/>
      <c r="G321" s="29"/>
      <c r="H321" s="30"/>
      <c r="I321" s="32" t="n">
        <f aca="false">SUM(I318:I320)</f>
        <v>7034.5</v>
      </c>
      <c r="J321" s="32" t="n">
        <f aca="false">SUM(J318:J320)</f>
        <v>6381</v>
      </c>
      <c r="K321" s="32" t="n">
        <f aca="false">SUM(K318:K320)</f>
        <v>4616.3</v>
      </c>
      <c r="L321" s="32" t="n">
        <f aca="false">SUM(L318:L320)</f>
        <v>117</v>
      </c>
      <c r="M321" s="32" t="n">
        <f aca="false">SUM(M318:M320)</f>
        <v>22008469.9718</v>
      </c>
      <c r="N321" s="32" t="n">
        <f aca="false">SUM(N318:N320)</f>
        <v>0</v>
      </c>
      <c r="O321" s="32" t="n">
        <f aca="false">SUM(O318:O320)</f>
        <v>0</v>
      </c>
      <c r="P321" s="32" t="n">
        <f aca="false">SUM(P318:P320)</f>
        <v>22008469.9718</v>
      </c>
      <c r="Q321" s="60"/>
      <c r="R321" s="78"/>
      <c r="S321" s="29"/>
      <c r="T321" s="2"/>
      <c r="U321" s="2"/>
      <c r="V321" s="2"/>
      <c r="W321" s="2"/>
    </row>
    <row r="322" customFormat="false" ht="13.35" hidden="false" customHeight="true" outlineLevel="0" collapsed="false">
      <c r="A322" s="21" t="s">
        <v>366</v>
      </c>
      <c r="B322" s="21"/>
      <c r="C322" s="81" t="n">
        <f aca="false">C321+C317+C301</f>
        <v>30</v>
      </c>
      <c r="D322" s="81"/>
      <c r="E322" s="81"/>
      <c r="F322" s="81"/>
      <c r="G322" s="81"/>
      <c r="H322" s="81"/>
      <c r="I322" s="82" t="n">
        <f aca="false">I321+I317+I301</f>
        <v>29619.64</v>
      </c>
      <c r="J322" s="82" t="n">
        <f aca="false">J321+J317+J301</f>
        <v>27243.62</v>
      </c>
      <c r="K322" s="81" t="n">
        <f aca="false">K321+K317+K301</f>
        <v>18134.05</v>
      </c>
      <c r="L322" s="81" t="n">
        <f aca="false">L321+L317+L301</f>
        <v>568</v>
      </c>
      <c r="M322" s="82" t="n">
        <f aca="false">M301+M317+M321</f>
        <v>69362275.148032</v>
      </c>
      <c r="N322" s="81"/>
      <c r="O322" s="81"/>
      <c r="P322" s="82" t="n">
        <f aca="false">P321+P317+P301</f>
        <v>69362275.148032</v>
      </c>
      <c r="Q322" s="25"/>
      <c r="R322" s="76"/>
      <c r="S322" s="23"/>
      <c r="T322" s="53"/>
      <c r="U322" s="53"/>
      <c r="V322" s="53"/>
      <c r="W322" s="53"/>
    </row>
    <row r="323" customFormat="false" ht="13.35" hidden="false" customHeight="true" outlineLevel="0" collapsed="false">
      <c r="A323" s="6"/>
      <c r="B323" s="43" t="s">
        <v>367</v>
      </c>
      <c r="C323" s="44"/>
      <c r="D323" s="6"/>
      <c r="E323" s="6"/>
      <c r="F323" s="45"/>
      <c r="G323" s="6"/>
      <c r="H323" s="46"/>
      <c r="I323" s="15"/>
      <c r="J323" s="15"/>
      <c r="K323" s="6"/>
      <c r="L323" s="46"/>
      <c r="M323" s="15"/>
      <c r="N323" s="15"/>
      <c r="O323" s="15"/>
      <c r="P323" s="47"/>
      <c r="Q323" s="51"/>
      <c r="R323" s="77"/>
      <c r="T323" s="2"/>
      <c r="U323" s="2"/>
      <c r="V323" s="2"/>
      <c r="W323" s="2"/>
    </row>
    <row r="324" customFormat="false" ht="12.75" hidden="false" customHeight="true" outlineLevel="0" collapsed="false">
      <c r="A324" s="27" t="s">
        <v>368</v>
      </c>
      <c r="B324" s="27"/>
      <c r="C324" s="29" t="n">
        <v>0</v>
      </c>
      <c r="D324" s="29"/>
      <c r="E324" s="29"/>
      <c r="F324" s="27"/>
      <c r="G324" s="29"/>
      <c r="H324" s="30"/>
      <c r="I324" s="32" t="n">
        <v>0</v>
      </c>
      <c r="J324" s="32" t="n">
        <v>0</v>
      </c>
      <c r="K324" s="32" t="n">
        <v>0</v>
      </c>
      <c r="L324" s="32" t="n">
        <v>0</v>
      </c>
      <c r="M324" s="32" t="n">
        <v>0</v>
      </c>
      <c r="N324" s="32" t="n">
        <v>0</v>
      </c>
      <c r="O324" s="32" t="n">
        <v>0</v>
      </c>
      <c r="P324" s="32" t="n">
        <v>0</v>
      </c>
      <c r="Q324" s="60"/>
      <c r="R324" s="78"/>
      <c r="S324" s="29"/>
      <c r="T324" s="2"/>
      <c r="U324" s="2"/>
      <c r="V324" s="2"/>
      <c r="W324" s="2"/>
    </row>
    <row r="325" customFormat="false" ht="12.75" hidden="false" customHeight="true" outlineLevel="0" collapsed="false">
      <c r="A325" s="6" t="n">
        <v>1</v>
      </c>
      <c r="B325" s="45" t="s">
        <v>369</v>
      </c>
      <c r="C325" s="6" t="s">
        <v>332</v>
      </c>
      <c r="D325" s="6"/>
      <c r="E325" s="6" t="s">
        <v>58</v>
      </c>
      <c r="F325" s="45" t="s">
        <v>62</v>
      </c>
      <c r="G325" s="6" t="n">
        <v>2</v>
      </c>
      <c r="H325" s="46" t="n">
        <v>1</v>
      </c>
      <c r="I325" s="15" t="n">
        <v>321.3</v>
      </c>
      <c r="J325" s="15" t="n">
        <v>305.2</v>
      </c>
      <c r="K325" s="15" t="n">
        <v>36.7</v>
      </c>
      <c r="L325" s="6" t="n">
        <v>15</v>
      </c>
      <c r="M325" s="15" t="n">
        <f aca="false">'Раздел 2'!C325</f>
        <v>123842.036816467</v>
      </c>
      <c r="N325" s="15" t="n">
        <v>0</v>
      </c>
      <c r="O325" s="15" t="n">
        <v>0</v>
      </c>
      <c r="P325" s="15" t="n">
        <v>227149.01</v>
      </c>
      <c r="Q325" s="51" t="n">
        <f aca="false">P325/J325</f>
        <v>744.262811271298</v>
      </c>
      <c r="R325" s="52" t="n">
        <v>3937.388</v>
      </c>
      <c r="S325" s="6" t="n">
        <v>2023</v>
      </c>
      <c r="T325" s="2"/>
      <c r="U325" s="2"/>
      <c r="V325" s="2"/>
      <c r="W325" s="2"/>
    </row>
    <row r="326" customFormat="false" ht="12.75" hidden="false" customHeight="true" outlineLevel="0" collapsed="false">
      <c r="A326" s="27" t="s">
        <v>370</v>
      </c>
      <c r="B326" s="27"/>
      <c r="C326" s="29" t="n">
        <v>1</v>
      </c>
      <c r="D326" s="29"/>
      <c r="E326" s="29"/>
      <c r="F326" s="83"/>
      <c r="G326" s="29"/>
      <c r="H326" s="30"/>
      <c r="I326" s="32" t="n">
        <f aca="false">SUM(I325)</f>
        <v>321.3</v>
      </c>
      <c r="J326" s="32" t="n">
        <f aca="false">SUM(J325)</f>
        <v>305.2</v>
      </c>
      <c r="K326" s="32" t="n">
        <f aca="false">SUM(K325)</f>
        <v>36.7</v>
      </c>
      <c r="L326" s="32" t="n">
        <f aca="false">SUM(L325)</f>
        <v>15</v>
      </c>
      <c r="M326" s="32" t="n">
        <f aca="false">SUM(M325)</f>
        <v>123842.036816467</v>
      </c>
      <c r="N326" s="32" t="n">
        <f aca="false">SUM(N325)</f>
        <v>0</v>
      </c>
      <c r="O326" s="32" t="n">
        <f aca="false">SUM(O325)</f>
        <v>0</v>
      </c>
      <c r="P326" s="32" t="n">
        <f aca="false">SUM(P325)</f>
        <v>227149.01</v>
      </c>
      <c r="Q326" s="60"/>
      <c r="R326" s="78"/>
      <c r="S326" s="29"/>
      <c r="T326" s="2"/>
      <c r="U326" s="2"/>
      <c r="V326" s="2"/>
      <c r="W326" s="2"/>
    </row>
    <row r="327" customFormat="false" ht="12.75" hidden="false" customHeight="true" outlineLevel="0" collapsed="false">
      <c r="A327" s="6" t="n">
        <v>1</v>
      </c>
      <c r="B327" s="45" t="s">
        <v>371</v>
      </c>
      <c r="C327" s="6" t="s">
        <v>83</v>
      </c>
      <c r="D327" s="17"/>
      <c r="E327" s="6" t="s">
        <v>58</v>
      </c>
      <c r="F327" s="45" t="s">
        <v>257</v>
      </c>
      <c r="G327" s="6" t="n">
        <v>2</v>
      </c>
      <c r="H327" s="46" t="n">
        <v>2</v>
      </c>
      <c r="I327" s="15" t="n">
        <v>370.4</v>
      </c>
      <c r="J327" s="15" t="n">
        <v>335.1</v>
      </c>
      <c r="K327" s="15" t="n">
        <v>0</v>
      </c>
      <c r="L327" s="46" t="n">
        <v>16</v>
      </c>
      <c r="M327" s="15" t="n">
        <f aca="false">'Раздел 2'!C327</f>
        <v>387917.06656</v>
      </c>
      <c r="N327" s="15" t="n">
        <v>0</v>
      </c>
      <c r="O327" s="15" t="n">
        <v>0</v>
      </c>
      <c r="P327" s="15" t="n">
        <f aca="false">M327</f>
        <v>387917.06656</v>
      </c>
      <c r="Q327" s="51" t="n">
        <f aca="false">P327/J327</f>
        <v>1157.61583575052</v>
      </c>
      <c r="R327" s="52" t="n">
        <v>5039.042</v>
      </c>
      <c r="S327" s="6" t="n">
        <v>2024</v>
      </c>
      <c r="T327" s="2"/>
      <c r="U327" s="2"/>
      <c r="V327" s="2"/>
      <c r="W327" s="2"/>
    </row>
    <row r="328" customFormat="false" ht="12.75" hidden="false" customHeight="true" outlineLevel="0" collapsed="false">
      <c r="A328" s="27" t="s">
        <v>372</v>
      </c>
      <c r="B328" s="27"/>
      <c r="C328" s="29" t="n">
        <v>1</v>
      </c>
      <c r="D328" s="29"/>
      <c r="E328" s="29"/>
      <c r="F328" s="27"/>
      <c r="G328" s="29"/>
      <c r="H328" s="30"/>
      <c r="I328" s="32" t="n">
        <f aca="false">SUM(I327:I327)</f>
        <v>370.4</v>
      </c>
      <c r="J328" s="32" t="n">
        <f aca="false">SUM(J327:J327)</f>
        <v>335.1</v>
      </c>
      <c r="K328" s="32" t="n">
        <f aca="false">SUM(K327:K327)</f>
        <v>0</v>
      </c>
      <c r="L328" s="32" t="n">
        <f aca="false">SUM(L327:L327)</f>
        <v>16</v>
      </c>
      <c r="M328" s="32" t="n">
        <f aca="false">SUM(M327:M327)</f>
        <v>387917.06656</v>
      </c>
      <c r="N328" s="32" t="n">
        <f aca="false">SUM(N327:N327)</f>
        <v>0</v>
      </c>
      <c r="O328" s="32" t="n">
        <f aca="false">SUM(O327:O327)</f>
        <v>0</v>
      </c>
      <c r="P328" s="32" t="n">
        <f aca="false">SUM(P327:P327)</f>
        <v>387917.06656</v>
      </c>
      <c r="Q328" s="60"/>
      <c r="R328" s="78"/>
      <c r="S328" s="29"/>
      <c r="T328" s="2"/>
      <c r="U328" s="2"/>
      <c r="V328" s="2"/>
      <c r="W328" s="2"/>
    </row>
    <row r="329" customFormat="false" ht="13.35" hidden="false" customHeight="true" outlineLevel="0" collapsed="false">
      <c r="A329" s="21" t="s">
        <v>373</v>
      </c>
      <c r="B329" s="21"/>
      <c r="C329" s="81" t="n">
        <f aca="false">C328+C326+C324</f>
        <v>2</v>
      </c>
      <c r="D329" s="81"/>
      <c r="E329" s="81"/>
      <c r="F329" s="81"/>
      <c r="G329" s="81"/>
      <c r="H329" s="81"/>
      <c r="I329" s="82" t="n">
        <f aca="false">I328+I326+I324</f>
        <v>691.7</v>
      </c>
      <c r="J329" s="82" t="n">
        <f aca="false">J328+J326+J324</f>
        <v>640.3</v>
      </c>
      <c r="K329" s="81" t="n">
        <f aca="false">K328+K326+K324</f>
        <v>36.7</v>
      </c>
      <c r="L329" s="81" t="n">
        <f aca="false">L328+L326+L324</f>
        <v>31</v>
      </c>
      <c r="M329" s="82" t="n">
        <f aca="false">M324+M326+M328</f>
        <v>511759.103376467</v>
      </c>
      <c r="N329" s="81"/>
      <c r="O329" s="81"/>
      <c r="P329" s="82" t="n">
        <f aca="false">P328+P326+P324</f>
        <v>615066.07656</v>
      </c>
      <c r="Q329" s="25"/>
      <c r="R329" s="76"/>
      <c r="S329" s="23"/>
      <c r="T329" s="53"/>
      <c r="U329" s="53"/>
      <c r="V329" s="53"/>
      <c r="W329" s="53"/>
    </row>
    <row r="330" customFormat="false" ht="13.35" hidden="false" customHeight="true" outlineLevel="0" collapsed="false">
      <c r="A330" s="6"/>
      <c r="B330" s="43" t="s">
        <v>374</v>
      </c>
      <c r="C330" s="44"/>
      <c r="D330" s="6"/>
      <c r="E330" s="6"/>
      <c r="F330" s="45"/>
      <c r="G330" s="6"/>
      <c r="H330" s="46"/>
      <c r="I330" s="15"/>
      <c r="J330" s="15"/>
      <c r="K330" s="6"/>
      <c r="L330" s="46"/>
      <c r="M330" s="15"/>
      <c r="N330" s="15"/>
      <c r="O330" s="15"/>
      <c r="P330" s="47"/>
      <c r="Q330" s="51"/>
      <c r="R330" s="77"/>
      <c r="T330" s="2"/>
      <c r="U330" s="2"/>
      <c r="V330" s="2"/>
      <c r="W330" s="2"/>
    </row>
    <row r="331" customFormat="false" ht="12.75" hidden="false" customHeight="true" outlineLevel="0" collapsed="false">
      <c r="A331" s="6" t="n">
        <v>1</v>
      </c>
      <c r="B331" s="45" t="s">
        <v>375</v>
      </c>
      <c r="C331" s="6" t="n">
        <v>1980</v>
      </c>
      <c r="D331" s="17"/>
      <c r="E331" s="6" t="s">
        <v>58</v>
      </c>
      <c r="F331" s="45" t="s">
        <v>62</v>
      </c>
      <c r="G331" s="6" t="n">
        <v>2</v>
      </c>
      <c r="H331" s="46" t="n">
        <v>3</v>
      </c>
      <c r="I331" s="15" t="n">
        <v>875.8</v>
      </c>
      <c r="J331" s="15" t="n">
        <v>875.8</v>
      </c>
      <c r="K331" s="15" t="n">
        <v>764.1</v>
      </c>
      <c r="L331" s="6" t="n">
        <v>18</v>
      </c>
      <c r="M331" s="15" t="n">
        <f aca="false">'Раздел 2'!C331</f>
        <v>308993.21</v>
      </c>
      <c r="N331" s="15" t="n">
        <v>0</v>
      </c>
      <c r="O331" s="15" t="n">
        <v>0</v>
      </c>
      <c r="P331" s="15" t="n">
        <f aca="false">M331</f>
        <v>308993.21</v>
      </c>
      <c r="Q331" s="51" t="n">
        <f aca="false">P331/J331</f>
        <v>352.812525690797</v>
      </c>
      <c r="R331" s="52" t="n">
        <v>2953.459</v>
      </c>
      <c r="S331" s="6" t="n">
        <v>2022</v>
      </c>
      <c r="T331" s="2"/>
      <c r="U331" s="2"/>
      <c r="V331" s="2"/>
      <c r="W331" s="2"/>
    </row>
    <row r="332" customFormat="false" ht="12.75" hidden="false" customHeight="true" outlineLevel="0" collapsed="false">
      <c r="A332" s="6" t="n">
        <v>2</v>
      </c>
      <c r="B332" s="45" t="s">
        <v>376</v>
      </c>
      <c r="C332" s="6" t="n">
        <v>1975</v>
      </c>
      <c r="D332" s="17"/>
      <c r="E332" s="6" t="s">
        <v>58</v>
      </c>
      <c r="F332" s="50" t="s">
        <v>59</v>
      </c>
      <c r="G332" s="6" t="n">
        <v>2</v>
      </c>
      <c r="H332" s="46" t="n">
        <v>2</v>
      </c>
      <c r="I332" s="15" t="n">
        <v>792.7</v>
      </c>
      <c r="J332" s="15" t="n">
        <v>760.4</v>
      </c>
      <c r="K332" s="15" t="n">
        <v>408.9</v>
      </c>
      <c r="L332" s="6" t="n">
        <v>16</v>
      </c>
      <c r="M332" s="15" t="n">
        <f aca="false">'Раздел 2'!C332</f>
        <v>228742.12</v>
      </c>
      <c r="N332" s="15" t="n">
        <v>0</v>
      </c>
      <c r="O332" s="15" t="n">
        <v>0</v>
      </c>
      <c r="P332" s="15" t="n">
        <f aca="false">M332</f>
        <v>228742.12</v>
      </c>
      <c r="Q332" s="51" t="n">
        <f aca="false">P332/J332</f>
        <v>300.818148342977</v>
      </c>
      <c r="R332" s="52" t="n">
        <v>4075.438</v>
      </c>
      <c r="S332" s="6" t="n">
        <v>2022</v>
      </c>
      <c r="T332" s="2"/>
      <c r="U332" s="2"/>
      <c r="V332" s="2"/>
      <c r="W332" s="2"/>
    </row>
    <row r="333" customFormat="false" ht="12.75" hidden="false" customHeight="true" outlineLevel="0" collapsed="false">
      <c r="A333" s="6" t="n">
        <v>3</v>
      </c>
      <c r="B333" s="45" t="s">
        <v>377</v>
      </c>
      <c r="C333" s="6" t="n">
        <v>1975</v>
      </c>
      <c r="D333" s="17"/>
      <c r="E333" s="6" t="s">
        <v>58</v>
      </c>
      <c r="F333" s="45" t="s">
        <v>378</v>
      </c>
      <c r="G333" s="6" t="n">
        <v>2</v>
      </c>
      <c r="H333" s="46" t="n">
        <v>2</v>
      </c>
      <c r="I333" s="15" t="n">
        <v>784.1</v>
      </c>
      <c r="J333" s="15" t="n">
        <v>750.8</v>
      </c>
      <c r="K333" s="15" t="n">
        <v>649.5</v>
      </c>
      <c r="L333" s="6" t="n">
        <v>16</v>
      </c>
      <c r="M333" s="15" t="n">
        <f aca="false">'Раздел 2'!C333</f>
        <v>249175.36</v>
      </c>
      <c r="N333" s="15" t="n">
        <v>0</v>
      </c>
      <c r="O333" s="15" t="n">
        <v>0</v>
      </c>
      <c r="P333" s="15" t="n">
        <f aca="false">M333</f>
        <v>249175.36</v>
      </c>
      <c r="Q333" s="51" t="n">
        <f aca="false">P333/J333</f>
        <v>331.879808204582</v>
      </c>
      <c r="R333" s="52" t="n">
        <v>4075.438</v>
      </c>
      <c r="S333" s="6" t="n">
        <v>2022</v>
      </c>
      <c r="T333" s="2"/>
      <c r="U333" s="2"/>
      <c r="V333" s="2"/>
      <c r="W333" s="2"/>
    </row>
    <row r="334" customFormat="false" ht="12.75" hidden="false" customHeight="true" outlineLevel="0" collapsed="false">
      <c r="A334" s="6" t="n">
        <v>4</v>
      </c>
      <c r="B334" s="45" t="s">
        <v>379</v>
      </c>
      <c r="C334" s="6" t="n">
        <v>1967</v>
      </c>
      <c r="D334" s="17"/>
      <c r="E334" s="6" t="s">
        <v>58</v>
      </c>
      <c r="F334" s="45" t="s">
        <v>378</v>
      </c>
      <c r="G334" s="6" t="n">
        <v>2</v>
      </c>
      <c r="H334" s="46" t="n">
        <v>2</v>
      </c>
      <c r="I334" s="15" t="n">
        <v>417.3</v>
      </c>
      <c r="J334" s="15" t="n">
        <v>371.9</v>
      </c>
      <c r="K334" s="15" t="n">
        <v>371.9</v>
      </c>
      <c r="L334" s="6" t="n">
        <v>8</v>
      </c>
      <c r="M334" s="15" t="n">
        <f aca="false">'Раздел 2'!C334</f>
        <v>225172.38</v>
      </c>
      <c r="N334" s="15" t="n">
        <v>0</v>
      </c>
      <c r="O334" s="15" t="n">
        <v>0</v>
      </c>
      <c r="P334" s="15" t="n">
        <f aca="false">M334</f>
        <v>225172.38</v>
      </c>
      <c r="Q334" s="51" t="n">
        <f aca="false">P334/J334</f>
        <v>605.464856144125</v>
      </c>
      <c r="R334" s="52" t="n">
        <v>4075.438</v>
      </c>
      <c r="S334" s="6" t="n">
        <v>2022</v>
      </c>
      <c r="T334" s="2"/>
      <c r="U334" s="2"/>
      <c r="V334" s="2"/>
      <c r="W334" s="2"/>
    </row>
    <row r="335" customFormat="false" ht="12.75" hidden="false" customHeight="true" outlineLevel="0" collapsed="false">
      <c r="A335" s="6" t="n">
        <v>5</v>
      </c>
      <c r="B335" s="45" t="s">
        <v>380</v>
      </c>
      <c r="C335" s="6" t="n">
        <v>1976</v>
      </c>
      <c r="D335" s="17"/>
      <c r="E335" s="6" t="s">
        <v>58</v>
      </c>
      <c r="F335" s="45" t="s">
        <v>59</v>
      </c>
      <c r="G335" s="6" t="n">
        <v>2</v>
      </c>
      <c r="H335" s="46" t="n">
        <v>3</v>
      </c>
      <c r="I335" s="15" t="n">
        <v>875.3</v>
      </c>
      <c r="J335" s="15" t="n">
        <v>869.3</v>
      </c>
      <c r="K335" s="55" t="n">
        <v>0</v>
      </c>
      <c r="L335" s="46" t="n">
        <v>18</v>
      </c>
      <c r="M335" s="15" t="n">
        <f aca="false">'Раздел 2'!C335</f>
        <v>9682292.39</v>
      </c>
      <c r="N335" s="15" t="n">
        <v>0</v>
      </c>
      <c r="O335" s="15" t="n">
        <v>0</v>
      </c>
      <c r="P335" s="15" t="n">
        <f aca="false">M335</f>
        <v>9682292.39</v>
      </c>
      <c r="Q335" s="51" t="n">
        <f aca="false">P335/J335</f>
        <v>11138.0333486713</v>
      </c>
      <c r="R335" s="52" t="n">
        <v>13709.98</v>
      </c>
      <c r="S335" s="6" t="n">
        <v>2022</v>
      </c>
      <c r="T335" s="2"/>
      <c r="U335" s="2"/>
      <c r="V335" s="2"/>
      <c r="W335" s="2"/>
    </row>
    <row r="336" customFormat="false" ht="12.75" hidden="false" customHeight="true" outlineLevel="0" collapsed="false">
      <c r="A336" s="27" t="s">
        <v>381</v>
      </c>
      <c r="B336" s="27"/>
      <c r="C336" s="29" t="n">
        <v>5</v>
      </c>
      <c r="D336" s="29"/>
      <c r="E336" s="29"/>
      <c r="F336" s="27"/>
      <c r="G336" s="29"/>
      <c r="H336" s="30"/>
      <c r="I336" s="32" t="n">
        <f aca="false">SUM(I331:I335)</f>
        <v>3745.2</v>
      </c>
      <c r="J336" s="32" t="n">
        <f aca="false">SUM(J331:J335)</f>
        <v>3628.2</v>
      </c>
      <c r="K336" s="32" t="n">
        <f aca="false">SUM(K331:K335)</f>
        <v>2194.4</v>
      </c>
      <c r="L336" s="32" t="n">
        <f aca="false">SUM(L331:L335)</f>
        <v>76</v>
      </c>
      <c r="M336" s="32" t="n">
        <f aca="false">SUM(M331:M335)</f>
        <v>10694375.46</v>
      </c>
      <c r="N336" s="32" t="n">
        <f aca="false">SUM(N331:N335)</f>
        <v>0</v>
      </c>
      <c r="O336" s="32" t="n">
        <f aca="false">SUM(O331:O335)</f>
        <v>0</v>
      </c>
      <c r="P336" s="32" t="n">
        <f aca="false">SUM(P331:P335)</f>
        <v>10694375.46</v>
      </c>
      <c r="Q336" s="60"/>
      <c r="R336" s="78"/>
      <c r="S336" s="80"/>
      <c r="T336" s="2"/>
      <c r="U336" s="2"/>
      <c r="V336" s="2"/>
      <c r="W336" s="2"/>
    </row>
    <row r="337" customFormat="false" ht="12.75" hidden="false" customHeight="true" outlineLevel="0" collapsed="false">
      <c r="A337" s="6" t="n">
        <v>1</v>
      </c>
      <c r="B337" s="45" t="s">
        <v>382</v>
      </c>
      <c r="C337" s="6" t="n">
        <v>1958</v>
      </c>
      <c r="D337" s="17"/>
      <c r="E337" s="6" t="s">
        <v>58</v>
      </c>
      <c r="F337" s="45" t="s">
        <v>378</v>
      </c>
      <c r="G337" s="6" t="n">
        <v>2</v>
      </c>
      <c r="H337" s="46" t="n">
        <v>1</v>
      </c>
      <c r="I337" s="15" t="n">
        <v>430.6</v>
      </c>
      <c r="J337" s="15" t="n">
        <v>398</v>
      </c>
      <c r="K337" s="58" t="n">
        <v>430.5</v>
      </c>
      <c r="L337" s="46" t="n">
        <v>8</v>
      </c>
      <c r="M337" s="15" t="n">
        <f aca="false">'Раздел 2'!C337</f>
        <v>11685099.16</v>
      </c>
      <c r="N337" s="15" t="n">
        <v>0</v>
      </c>
      <c r="O337" s="15" t="n">
        <v>0</v>
      </c>
      <c r="P337" s="15" t="n">
        <f aca="false">M337</f>
        <v>11685099.16</v>
      </c>
      <c r="Q337" s="51" t="n">
        <f aca="false">P337/J337</f>
        <v>29359.5456281407</v>
      </c>
      <c r="R337" s="52" t="n">
        <v>40754.38</v>
      </c>
      <c r="S337" s="6" t="n">
        <v>2023</v>
      </c>
      <c r="T337" s="2"/>
      <c r="U337" s="2"/>
      <c r="V337" s="2"/>
      <c r="W337" s="2"/>
    </row>
    <row r="338" customFormat="false" ht="12.75" hidden="false" customHeight="true" outlineLevel="0" collapsed="false">
      <c r="A338" s="6" t="n">
        <v>2</v>
      </c>
      <c r="B338" s="45" t="s">
        <v>383</v>
      </c>
      <c r="C338" s="63" t="n">
        <v>1960</v>
      </c>
      <c r="D338" s="17"/>
      <c r="E338" s="6" t="s">
        <v>58</v>
      </c>
      <c r="F338" s="45" t="s">
        <v>378</v>
      </c>
      <c r="G338" s="6" t="n">
        <v>2</v>
      </c>
      <c r="H338" s="46" t="n">
        <v>1</v>
      </c>
      <c r="I338" s="15" t="n">
        <v>431.9</v>
      </c>
      <c r="J338" s="15" t="n">
        <v>411.9</v>
      </c>
      <c r="K338" s="58" t="n">
        <v>0</v>
      </c>
      <c r="L338" s="46" t="n">
        <v>8</v>
      </c>
      <c r="M338" s="15" t="n">
        <f aca="false">'Раздел 2'!C338</f>
        <v>5738704.726872</v>
      </c>
      <c r="N338" s="15" t="n">
        <v>0</v>
      </c>
      <c r="O338" s="15" t="n">
        <v>0</v>
      </c>
      <c r="P338" s="15" t="n">
        <f aca="false">M338</f>
        <v>5738704.726872</v>
      </c>
      <c r="Q338" s="51" t="n">
        <f aca="false">P338/J338</f>
        <v>13932.2765886672</v>
      </c>
      <c r="R338" s="52" t="n">
        <v>38661.49</v>
      </c>
      <c r="S338" s="6" t="n">
        <v>2023</v>
      </c>
      <c r="T338" s="2"/>
      <c r="U338" s="2"/>
      <c r="V338" s="2"/>
      <c r="W338" s="2"/>
    </row>
    <row r="339" customFormat="false" ht="12.75" hidden="false" customHeight="true" outlineLevel="0" collapsed="false">
      <c r="A339" s="6" t="n">
        <v>3</v>
      </c>
      <c r="B339" s="45" t="s">
        <v>384</v>
      </c>
      <c r="C339" s="63" t="n">
        <v>1973</v>
      </c>
      <c r="D339" s="17"/>
      <c r="E339" s="6" t="s">
        <v>58</v>
      </c>
      <c r="F339" s="45" t="s">
        <v>378</v>
      </c>
      <c r="G339" s="6" t="n">
        <v>2</v>
      </c>
      <c r="H339" s="46" t="n">
        <v>2</v>
      </c>
      <c r="I339" s="15" t="n">
        <v>342.1</v>
      </c>
      <c r="J339" s="15" t="n">
        <v>298.1</v>
      </c>
      <c r="K339" s="58" t="n">
        <v>157.8</v>
      </c>
      <c r="L339" s="46" t="n">
        <v>8</v>
      </c>
      <c r="M339" s="15" t="n">
        <f aca="false">'Раздел 2'!C339</f>
        <v>6512611.85</v>
      </c>
      <c r="N339" s="15" t="n">
        <v>0</v>
      </c>
      <c r="O339" s="15" t="n">
        <v>0</v>
      </c>
      <c r="P339" s="15" t="n">
        <f aca="false">M339</f>
        <v>6512611.85</v>
      </c>
      <c r="Q339" s="51" t="n">
        <f aca="false">P339/J339</f>
        <v>21847.0709493459</v>
      </c>
      <c r="R339" s="52" t="n">
        <v>32358.56</v>
      </c>
      <c r="S339" s="6" t="n">
        <v>2023</v>
      </c>
      <c r="T339" s="2"/>
      <c r="U339" s="2"/>
      <c r="V339" s="2"/>
      <c r="W339" s="2"/>
    </row>
    <row r="340" customFormat="false" ht="12.75" hidden="false" customHeight="true" outlineLevel="0" collapsed="false">
      <c r="A340" s="27" t="s">
        <v>385</v>
      </c>
      <c r="B340" s="27"/>
      <c r="C340" s="29" t="n">
        <v>3</v>
      </c>
      <c r="D340" s="29"/>
      <c r="E340" s="29"/>
      <c r="F340" s="27"/>
      <c r="G340" s="29"/>
      <c r="H340" s="30"/>
      <c r="I340" s="32" t="n">
        <f aca="false">SUM(I337:I339)</f>
        <v>1204.6</v>
      </c>
      <c r="J340" s="32" t="n">
        <f aca="false">SUM(J337:J339)</f>
        <v>1108</v>
      </c>
      <c r="K340" s="32" t="n">
        <f aca="false">SUM(K337:K339)</f>
        <v>588.3</v>
      </c>
      <c r="L340" s="32" t="n">
        <f aca="false">SUM(L337:L339)</f>
        <v>24</v>
      </c>
      <c r="M340" s="32" t="n">
        <f aca="false">SUM(M337:M339)</f>
        <v>23936415.736872</v>
      </c>
      <c r="N340" s="32" t="n">
        <f aca="false">SUM(N337:N339)</f>
        <v>0</v>
      </c>
      <c r="O340" s="32" t="n">
        <f aca="false">SUM(O337:O339)</f>
        <v>0</v>
      </c>
      <c r="P340" s="32" t="n">
        <f aca="false">SUM(P337:P339)</f>
        <v>23936415.736872</v>
      </c>
      <c r="Q340" s="60"/>
      <c r="R340" s="78"/>
      <c r="S340" s="29"/>
      <c r="T340" s="2"/>
      <c r="U340" s="2"/>
      <c r="V340" s="2"/>
      <c r="W340" s="2"/>
    </row>
    <row r="341" customFormat="false" ht="12.75" hidden="false" customHeight="true" outlineLevel="0" collapsed="false">
      <c r="A341" s="6" t="n">
        <v>1</v>
      </c>
      <c r="B341" s="45" t="s">
        <v>386</v>
      </c>
      <c r="C341" s="6" t="n">
        <v>1968</v>
      </c>
      <c r="D341" s="17"/>
      <c r="E341" s="6" t="s">
        <v>58</v>
      </c>
      <c r="F341" s="45" t="s">
        <v>378</v>
      </c>
      <c r="G341" s="6" t="n">
        <v>2</v>
      </c>
      <c r="H341" s="46" t="n">
        <v>1</v>
      </c>
      <c r="I341" s="15" t="n">
        <v>373</v>
      </c>
      <c r="J341" s="15" t="n">
        <v>331.8</v>
      </c>
      <c r="K341" s="15" t="n">
        <v>320.6</v>
      </c>
      <c r="L341" s="46" t="n">
        <v>8</v>
      </c>
      <c r="M341" s="15" t="n">
        <f aca="false">'Раздел 2'!C341</f>
        <v>405669.09852</v>
      </c>
      <c r="N341" s="15" t="n">
        <v>0</v>
      </c>
      <c r="O341" s="15" t="n">
        <v>0</v>
      </c>
      <c r="P341" s="15" t="n">
        <f aca="false">M341</f>
        <v>405669.09852</v>
      </c>
      <c r="Q341" s="51" t="n">
        <f aca="false">P341/J341</f>
        <v>1222.6314</v>
      </c>
      <c r="R341" s="52" t="n">
        <v>4075.438</v>
      </c>
      <c r="S341" s="6" t="n">
        <v>2024</v>
      </c>
      <c r="T341" s="2"/>
      <c r="U341" s="2"/>
      <c r="V341" s="2"/>
      <c r="W341" s="2"/>
    </row>
    <row r="342" customFormat="false" ht="12.75" hidden="false" customHeight="true" outlineLevel="0" collapsed="false">
      <c r="A342" s="6" t="n">
        <f aca="false">A341+1</f>
        <v>2</v>
      </c>
      <c r="B342" s="45" t="s">
        <v>387</v>
      </c>
      <c r="C342" s="6" t="n">
        <v>1982</v>
      </c>
      <c r="D342" s="17"/>
      <c r="E342" s="6" t="s">
        <v>58</v>
      </c>
      <c r="F342" s="45" t="s">
        <v>378</v>
      </c>
      <c r="G342" s="6" t="n">
        <v>2</v>
      </c>
      <c r="H342" s="46" t="n">
        <v>1</v>
      </c>
      <c r="I342" s="15" t="n">
        <v>672.6</v>
      </c>
      <c r="J342" s="15" t="n">
        <v>560.4</v>
      </c>
      <c r="K342" s="15" t="n">
        <v>249</v>
      </c>
      <c r="L342" s="46" t="n">
        <v>21</v>
      </c>
      <c r="M342" s="15" t="n">
        <f aca="false">'Раздел 2'!C342</f>
        <v>456775.09104</v>
      </c>
      <c r="N342" s="15" t="n">
        <v>0</v>
      </c>
      <c r="O342" s="15" t="n">
        <v>0</v>
      </c>
      <c r="P342" s="15" t="n">
        <f aca="false">M342</f>
        <v>456775.09104</v>
      </c>
      <c r="Q342" s="51" t="n">
        <f aca="false">P342/J342</f>
        <v>815.0876</v>
      </c>
      <c r="R342" s="52" t="n">
        <v>4075.438</v>
      </c>
      <c r="S342" s="6" t="n">
        <v>2024</v>
      </c>
      <c r="T342" s="2"/>
      <c r="U342" s="2"/>
      <c r="V342" s="2"/>
      <c r="W342" s="2"/>
    </row>
    <row r="343" customFormat="false" ht="12.75" hidden="false" customHeight="true" outlineLevel="0" collapsed="false">
      <c r="A343" s="6" t="n">
        <f aca="false">A342+1</f>
        <v>3</v>
      </c>
      <c r="B343" s="45" t="s">
        <v>388</v>
      </c>
      <c r="C343" s="6" t="n">
        <v>1974</v>
      </c>
      <c r="D343" s="17"/>
      <c r="E343" s="6" t="s">
        <v>58</v>
      </c>
      <c r="F343" s="45" t="s">
        <v>389</v>
      </c>
      <c r="G343" s="6" t="n">
        <v>2</v>
      </c>
      <c r="H343" s="46" t="n">
        <v>2</v>
      </c>
      <c r="I343" s="15" t="n">
        <v>575.7</v>
      </c>
      <c r="J343" s="15" t="n">
        <v>518.5</v>
      </c>
      <c r="K343" s="15" t="n">
        <v>514.2</v>
      </c>
      <c r="L343" s="46" t="n">
        <v>13</v>
      </c>
      <c r="M343" s="15" t="n">
        <f aca="false">'Раздел 2'!C343</f>
        <v>422622.9206</v>
      </c>
      <c r="N343" s="15" t="n">
        <v>0</v>
      </c>
      <c r="O343" s="15" t="n">
        <v>0</v>
      </c>
      <c r="P343" s="15" t="n">
        <f aca="false">M343</f>
        <v>422622.9206</v>
      </c>
      <c r="Q343" s="51" t="n">
        <f aca="false">P343/J343</f>
        <v>815.0876</v>
      </c>
      <c r="R343" s="52" t="n">
        <v>4075.438</v>
      </c>
      <c r="S343" s="6" t="n">
        <v>2024</v>
      </c>
      <c r="T343" s="2"/>
      <c r="U343" s="2"/>
      <c r="V343" s="2"/>
      <c r="W343" s="2"/>
    </row>
    <row r="344" customFormat="false" ht="12.75" hidden="false" customHeight="true" outlineLevel="0" collapsed="false">
      <c r="A344" s="6" t="n">
        <f aca="false">A343+1</f>
        <v>4</v>
      </c>
      <c r="B344" s="45" t="s">
        <v>390</v>
      </c>
      <c r="C344" s="6" t="n">
        <v>1974</v>
      </c>
      <c r="D344" s="17"/>
      <c r="E344" s="6" t="s">
        <v>58</v>
      </c>
      <c r="F344" s="45" t="s">
        <v>378</v>
      </c>
      <c r="G344" s="6" t="n">
        <v>2</v>
      </c>
      <c r="H344" s="46" t="n">
        <v>2</v>
      </c>
      <c r="I344" s="15" t="n">
        <v>522.4</v>
      </c>
      <c r="J344" s="15" t="n">
        <v>500.3</v>
      </c>
      <c r="K344" s="15" t="n">
        <v>455.7</v>
      </c>
      <c r="L344" s="46" t="n">
        <v>13</v>
      </c>
      <c r="M344" s="15" t="n">
        <f aca="false">'Раздел 2'!C344</f>
        <v>407788.32628</v>
      </c>
      <c r="N344" s="15" t="n">
        <v>0</v>
      </c>
      <c r="O344" s="15" t="n">
        <v>0</v>
      </c>
      <c r="P344" s="15" t="n">
        <f aca="false">M344</f>
        <v>407788.32628</v>
      </c>
      <c r="Q344" s="51" t="n">
        <f aca="false">P344/J344</f>
        <v>815.0876</v>
      </c>
      <c r="R344" s="52" t="n">
        <v>4075.438</v>
      </c>
      <c r="S344" s="6" t="n">
        <v>2024</v>
      </c>
      <c r="T344" s="2"/>
      <c r="U344" s="2"/>
      <c r="V344" s="2"/>
      <c r="W344" s="2"/>
    </row>
    <row r="345" customFormat="false" ht="12.75" hidden="false" customHeight="true" outlineLevel="0" collapsed="false">
      <c r="A345" s="6" t="n">
        <f aca="false">A344+1</f>
        <v>5</v>
      </c>
      <c r="B345" s="45" t="s">
        <v>391</v>
      </c>
      <c r="C345" s="6" t="n">
        <v>1974</v>
      </c>
      <c r="D345" s="17"/>
      <c r="E345" s="6" t="s">
        <v>58</v>
      </c>
      <c r="F345" s="45" t="s">
        <v>378</v>
      </c>
      <c r="G345" s="6" t="n">
        <v>2</v>
      </c>
      <c r="H345" s="46" t="n">
        <v>2</v>
      </c>
      <c r="I345" s="15" t="n">
        <v>546.6</v>
      </c>
      <c r="J345" s="15" t="n">
        <v>500.5</v>
      </c>
      <c r="K345" s="15" t="n">
        <v>500.5</v>
      </c>
      <c r="L345" s="46" t="n">
        <v>12</v>
      </c>
      <c r="M345" s="15" t="n">
        <f aca="false">'Раздел 2'!C345</f>
        <v>407951.3438</v>
      </c>
      <c r="N345" s="15" t="n">
        <v>0</v>
      </c>
      <c r="O345" s="15" t="n">
        <v>0</v>
      </c>
      <c r="P345" s="15" t="n">
        <f aca="false">M345</f>
        <v>407951.3438</v>
      </c>
      <c r="Q345" s="51" t="n">
        <f aca="false">P345/J345</f>
        <v>815.0876</v>
      </c>
      <c r="R345" s="52" t="n">
        <v>4075.438</v>
      </c>
      <c r="S345" s="6" t="n">
        <v>2024</v>
      </c>
      <c r="T345" s="2"/>
      <c r="U345" s="2"/>
      <c r="V345" s="2"/>
      <c r="W345" s="2"/>
    </row>
    <row r="346" customFormat="false" ht="12.75" hidden="false" customHeight="true" outlineLevel="0" collapsed="false">
      <c r="A346" s="6" t="n">
        <f aca="false">A345+1</f>
        <v>6</v>
      </c>
      <c r="B346" s="45" t="s">
        <v>392</v>
      </c>
      <c r="C346" s="6" t="n">
        <v>1974</v>
      </c>
      <c r="D346" s="17"/>
      <c r="E346" s="6" t="s">
        <v>58</v>
      </c>
      <c r="F346" s="45" t="s">
        <v>378</v>
      </c>
      <c r="G346" s="6" t="n">
        <v>2</v>
      </c>
      <c r="H346" s="46" t="n">
        <v>2</v>
      </c>
      <c r="I346" s="15" t="n">
        <v>524</v>
      </c>
      <c r="J346" s="15" t="n">
        <v>491.4</v>
      </c>
      <c r="K346" s="15" t="n">
        <v>323.7</v>
      </c>
      <c r="L346" s="46" t="n">
        <v>15</v>
      </c>
      <c r="M346" s="15" t="n">
        <f aca="false">'Раздел 2'!C346</f>
        <v>580449.73896</v>
      </c>
      <c r="N346" s="15" t="n">
        <v>0</v>
      </c>
      <c r="O346" s="15" t="n">
        <v>0</v>
      </c>
      <c r="P346" s="15" t="n">
        <f aca="false">M346</f>
        <v>580449.73896</v>
      </c>
      <c r="Q346" s="51" t="n">
        <f aca="false">P346/J346</f>
        <v>1181.2164</v>
      </c>
      <c r="R346" s="52" t="n">
        <v>3937.388</v>
      </c>
      <c r="S346" s="6" t="n">
        <v>2024</v>
      </c>
      <c r="T346" s="2"/>
      <c r="U346" s="2"/>
      <c r="V346" s="2"/>
      <c r="W346" s="2"/>
    </row>
    <row r="347" customFormat="false" ht="12.75" hidden="false" customHeight="true" outlineLevel="0" collapsed="false">
      <c r="A347" s="6" t="n">
        <v>7</v>
      </c>
      <c r="B347" s="95" t="s">
        <v>393</v>
      </c>
      <c r="C347" s="6" t="n">
        <v>1980</v>
      </c>
      <c r="D347" s="17"/>
      <c r="E347" s="6" t="s">
        <v>58</v>
      </c>
      <c r="F347" s="45" t="s">
        <v>378</v>
      </c>
      <c r="G347" s="6" t="n">
        <v>2</v>
      </c>
      <c r="H347" s="46" t="n">
        <v>3</v>
      </c>
      <c r="I347" s="15" t="n">
        <v>977.1</v>
      </c>
      <c r="J347" s="15" t="n">
        <v>875.2</v>
      </c>
      <c r="K347" s="58" t="n">
        <v>0</v>
      </c>
      <c r="L347" s="46" t="n">
        <v>18</v>
      </c>
      <c r="M347" s="15" t="n">
        <f aca="false">'Раздел 2'!C347</f>
        <v>480138.22</v>
      </c>
      <c r="N347" s="15" t="n">
        <v>0</v>
      </c>
      <c r="O347" s="15" t="n">
        <v>0</v>
      </c>
      <c r="P347" s="15" t="n">
        <f aca="false">M347</f>
        <v>480138.22</v>
      </c>
      <c r="Q347" s="51" t="n">
        <f aca="false">P347/J347</f>
        <v>548.603999085923</v>
      </c>
      <c r="R347" s="52" t="n">
        <v>4075.438</v>
      </c>
      <c r="S347" s="6" t="n">
        <v>2024</v>
      </c>
      <c r="T347" s="2"/>
      <c r="U347" s="2"/>
      <c r="V347" s="2"/>
      <c r="W347" s="2"/>
    </row>
    <row r="348" customFormat="false" ht="12.75" hidden="false" customHeight="true" outlineLevel="0" collapsed="false">
      <c r="A348" s="6" t="n">
        <v>8</v>
      </c>
      <c r="B348" s="95" t="s">
        <v>394</v>
      </c>
      <c r="C348" s="6" t="n">
        <v>1989</v>
      </c>
      <c r="D348" s="17"/>
      <c r="E348" s="6" t="s">
        <v>58</v>
      </c>
      <c r="F348" s="45" t="s">
        <v>62</v>
      </c>
      <c r="G348" s="6" t="n">
        <v>2</v>
      </c>
      <c r="H348" s="46" t="n">
        <v>3</v>
      </c>
      <c r="I348" s="15" t="n">
        <v>1109.8</v>
      </c>
      <c r="J348" s="15" t="n">
        <v>1031.1</v>
      </c>
      <c r="K348" s="58" t="n">
        <v>0</v>
      </c>
      <c r="L348" s="46" t="n">
        <v>18</v>
      </c>
      <c r="M348" s="15" t="n">
        <f aca="false">'Раздел 2'!C348</f>
        <v>565665.58</v>
      </c>
      <c r="N348" s="15" t="n">
        <v>0</v>
      </c>
      <c r="O348" s="15" t="n">
        <v>0</v>
      </c>
      <c r="P348" s="15" t="n">
        <f aca="false">M348</f>
        <v>565665.58</v>
      </c>
      <c r="Q348" s="51" t="n">
        <f aca="false">P348/J348</f>
        <v>548.603995732713</v>
      </c>
      <c r="R348" s="52" t="n">
        <v>4075.438</v>
      </c>
      <c r="S348" s="6" t="n">
        <v>2024</v>
      </c>
      <c r="T348" s="2"/>
      <c r="U348" s="2"/>
      <c r="V348" s="2"/>
      <c r="W348" s="2"/>
    </row>
    <row r="349" customFormat="false" ht="12.75" hidden="false" customHeight="true" outlineLevel="0" collapsed="false">
      <c r="A349" s="6" t="n">
        <v>9</v>
      </c>
      <c r="B349" s="45" t="s">
        <v>376</v>
      </c>
      <c r="C349" s="6" t="n">
        <v>1975</v>
      </c>
      <c r="D349" s="17"/>
      <c r="E349" s="6" t="s">
        <v>58</v>
      </c>
      <c r="F349" s="50" t="s">
        <v>59</v>
      </c>
      <c r="G349" s="6" t="n">
        <v>2</v>
      </c>
      <c r="H349" s="46" t="n">
        <v>2</v>
      </c>
      <c r="I349" s="15" t="n">
        <v>792.7</v>
      </c>
      <c r="J349" s="15" t="n">
        <v>760.4</v>
      </c>
      <c r="K349" s="15" t="n">
        <v>408.9</v>
      </c>
      <c r="L349" s="6" t="n">
        <v>16</v>
      </c>
      <c r="M349" s="15" t="n">
        <f aca="false">'Раздел 2'!C349</f>
        <v>9143375.6698</v>
      </c>
      <c r="N349" s="15" t="n">
        <v>0</v>
      </c>
      <c r="O349" s="15" t="n">
        <v>0</v>
      </c>
      <c r="P349" s="15" t="n">
        <f aca="false">M349</f>
        <v>9143375.6698</v>
      </c>
      <c r="Q349" s="51" t="n">
        <f aca="false">P349/J349</f>
        <v>12024.4288135192</v>
      </c>
      <c r="R349" s="52" t="n">
        <v>29488.42</v>
      </c>
      <c r="S349" s="6" t="n">
        <v>2024</v>
      </c>
      <c r="T349" s="2"/>
      <c r="U349" s="2"/>
      <c r="V349" s="2"/>
      <c r="W349" s="2"/>
    </row>
    <row r="350" customFormat="false" ht="12.75" hidden="false" customHeight="true" outlineLevel="0" collapsed="false">
      <c r="A350" s="6" t="n">
        <v>10</v>
      </c>
      <c r="B350" s="45" t="s">
        <v>377</v>
      </c>
      <c r="C350" s="6" t="n">
        <v>1975</v>
      </c>
      <c r="D350" s="17"/>
      <c r="E350" s="6" t="s">
        <v>58</v>
      </c>
      <c r="F350" s="45" t="s">
        <v>378</v>
      </c>
      <c r="G350" s="6" t="n">
        <v>2</v>
      </c>
      <c r="H350" s="46" t="n">
        <v>2</v>
      </c>
      <c r="I350" s="15" t="n">
        <v>784.1</v>
      </c>
      <c r="J350" s="15" t="n">
        <v>750.8</v>
      </c>
      <c r="K350" s="15" t="n">
        <v>649.5</v>
      </c>
      <c r="L350" s="6" t="n">
        <v>16</v>
      </c>
      <c r="M350" s="15" t="n">
        <f aca="false">'Раздел 2'!C350</f>
        <v>9078457.5286</v>
      </c>
      <c r="N350" s="15" t="n">
        <v>0</v>
      </c>
      <c r="O350" s="15" t="n">
        <v>0</v>
      </c>
      <c r="P350" s="15" t="n">
        <f aca="false">M350</f>
        <v>9078457.5286</v>
      </c>
      <c r="Q350" s="51" t="n">
        <f aca="false">P350/J350</f>
        <v>12091.7122117741</v>
      </c>
      <c r="R350" s="52" t="n">
        <v>29488.42</v>
      </c>
      <c r="S350" s="6" t="n">
        <v>2024</v>
      </c>
      <c r="T350" s="2"/>
      <c r="U350" s="2"/>
      <c r="V350" s="2"/>
      <c r="W350" s="2"/>
    </row>
    <row r="351" customFormat="false" ht="12.75" hidden="false" customHeight="true" outlineLevel="0" collapsed="false">
      <c r="A351" s="6" t="n">
        <v>11</v>
      </c>
      <c r="B351" s="45" t="s">
        <v>383</v>
      </c>
      <c r="C351" s="63" t="n">
        <v>1960</v>
      </c>
      <c r="D351" s="17"/>
      <c r="E351" s="6" t="s">
        <v>58</v>
      </c>
      <c r="F351" s="45" t="s">
        <v>378</v>
      </c>
      <c r="G351" s="6" t="n">
        <v>2</v>
      </c>
      <c r="H351" s="46" t="n">
        <v>1</v>
      </c>
      <c r="I351" s="15" t="n">
        <v>431.9</v>
      </c>
      <c r="J351" s="15" t="n">
        <v>411.9</v>
      </c>
      <c r="K351" s="58" t="n">
        <v>0</v>
      </c>
      <c r="L351" s="46" t="n">
        <v>8</v>
      </c>
      <c r="M351" s="15" t="n">
        <f aca="false">'Раздел 2'!C351</f>
        <v>1541362.823128</v>
      </c>
      <c r="N351" s="15" t="n">
        <v>0</v>
      </c>
      <c r="O351" s="15" t="n">
        <v>0</v>
      </c>
      <c r="P351" s="15" t="n">
        <f aca="false">M351</f>
        <v>1541362.823128</v>
      </c>
      <c r="Q351" s="51" t="n">
        <f aca="false">P351/J351</f>
        <v>3742.08017268269</v>
      </c>
      <c r="R351" s="52" t="n">
        <v>38661.49</v>
      </c>
      <c r="S351" s="6" t="n">
        <v>2024</v>
      </c>
      <c r="T351" s="2"/>
      <c r="U351" s="2"/>
      <c r="V351" s="2"/>
      <c r="W351" s="2"/>
    </row>
    <row r="352" customFormat="false" ht="12.75" hidden="false" customHeight="true" outlineLevel="0" collapsed="false">
      <c r="A352" s="27" t="s">
        <v>395</v>
      </c>
      <c r="B352" s="27"/>
      <c r="C352" s="29" t="n">
        <v>11</v>
      </c>
      <c r="D352" s="29"/>
      <c r="E352" s="29"/>
      <c r="F352" s="27"/>
      <c r="G352" s="29"/>
      <c r="H352" s="30"/>
      <c r="I352" s="32" t="n">
        <f aca="false">SUM(I341:I351)</f>
        <v>7309.9</v>
      </c>
      <c r="J352" s="32" t="n">
        <f aca="false">SUM(J341:J351)</f>
        <v>6732.3</v>
      </c>
      <c r="K352" s="32" t="n">
        <f aca="false">SUM(K341:K351)</f>
        <v>3422.1</v>
      </c>
      <c r="L352" s="32" t="n">
        <f aca="false">SUM(L341:L351)</f>
        <v>158</v>
      </c>
      <c r="M352" s="32" t="n">
        <f aca="false">SUM(M341:M351)</f>
        <v>23490256.340728</v>
      </c>
      <c r="N352" s="32" t="n">
        <f aca="false">SUM(N341:N351)</f>
        <v>0</v>
      </c>
      <c r="O352" s="32" t="n">
        <f aca="false">SUM(O341:O351)</f>
        <v>0</v>
      </c>
      <c r="P352" s="32" t="n">
        <f aca="false">SUM(P341:P351)</f>
        <v>23490256.340728</v>
      </c>
      <c r="Q352" s="60"/>
      <c r="R352" s="78"/>
      <c r="S352" s="29"/>
      <c r="T352" s="2"/>
      <c r="U352" s="2"/>
      <c r="V352" s="2"/>
      <c r="W352" s="2"/>
    </row>
    <row r="353" customFormat="false" ht="13.35" hidden="false" customHeight="true" outlineLevel="0" collapsed="false">
      <c r="A353" s="21" t="s">
        <v>396</v>
      </c>
      <c r="B353" s="21"/>
      <c r="C353" s="81" t="n">
        <f aca="false">C352+C340+C336</f>
        <v>19</v>
      </c>
      <c r="D353" s="81"/>
      <c r="E353" s="81"/>
      <c r="F353" s="81"/>
      <c r="G353" s="81"/>
      <c r="H353" s="81"/>
      <c r="I353" s="82" t="n">
        <f aca="false">I352+I340+I336</f>
        <v>12259.7</v>
      </c>
      <c r="J353" s="82" t="n">
        <f aca="false">J352+J340+J336</f>
        <v>11468.5</v>
      </c>
      <c r="K353" s="81" t="n">
        <f aca="false">K352+K340+K336</f>
        <v>6204.8</v>
      </c>
      <c r="L353" s="81" t="n">
        <f aca="false">L352+L340+L336</f>
        <v>258</v>
      </c>
      <c r="M353" s="82" t="n">
        <f aca="false">M336+M340+M352</f>
        <v>58121047.5376</v>
      </c>
      <c r="N353" s="81"/>
      <c r="O353" s="81"/>
      <c r="P353" s="82" t="n">
        <f aca="false">P352+P340+P336</f>
        <v>58121047.5376</v>
      </c>
      <c r="Q353" s="25"/>
      <c r="R353" s="76"/>
      <c r="S353" s="23"/>
      <c r="T353" s="53"/>
      <c r="U353" s="53"/>
      <c r="V353" s="53"/>
      <c r="W353" s="53"/>
    </row>
    <row r="354" customFormat="false" ht="12.75" hidden="false" customHeight="true" outlineLevel="0" collapsed="false">
      <c r="A354" s="6"/>
      <c r="B354" s="43" t="s">
        <v>397</v>
      </c>
      <c r="C354" s="44"/>
      <c r="D354" s="6"/>
      <c r="E354" s="6"/>
      <c r="F354" s="45"/>
      <c r="G354" s="6"/>
      <c r="H354" s="46"/>
      <c r="I354" s="15"/>
      <c r="J354" s="15"/>
      <c r="K354" s="6"/>
      <c r="L354" s="46"/>
      <c r="M354" s="15"/>
      <c r="N354" s="15"/>
      <c r="O354" s="15"/>
      <c r="P354" s="47"/>
      <c r="Q354" s="51"/>
      <c r="R354" s="77"/>
      <c r="T354" s="2"/>
      <c r="U354" s="2"/>
      <c r="V354" s="2"/>
      <c r="W354" s="2"/>
    </row>
    <row r="355" customFormat="false" ht="12.75" hidden="false" customHeight="true" outlineLevel="0" collapsed="false">
      <c r="A355" s="6" t="n">
        <v>1</v>
      </c>
      <c r="B355" s="45" t="s">
        <v>398</v>
      </c>
      <c r="C355" s="6" t="n">
        <v>1963</v>
      </c>
      <c r="D355" s="6"/>
      <c r="E355" s="6" t="s">
        <v>58</v>
      </c>
      <c r="F355" s="45" t="s">
        <v>399</v>
      </c>
      <c r="G355" s="6" t="n">
        <v>2</v>
      </c>
      <c r="H355" s="46" t="n">
        <v>1</v>
      </c>
      <c r="I355" s="15" t="n">
        <v>366.8</v>
      </c>
      <c r="J355" s="15" t="n">
        <v>337.4</v>
      </c>
      <c r="K355" s="15" t="n">
        <v>0</v>
      </c>
      <c r="L355" s="6" t="n">
        <v>8</v>
      </c>
      <c r="M355" s="15" t="n">
        <f aca="false">'Раздел 2'!C355</f>
        <v>74305.38</v>
      </c>
      <c r="N355" s="15" t="n">
        <v>0</v>
      </c>
      <c r="O355" s="15" t="n">
        <v>0</v>
      </c>
      <c r="P355" s="15" t="n">
        <f aca="false">M355</f>
        <v>74305.38</v>
      </c>
      <c r="Q355" s="51" t="n">
        <f aca="false">P355/J355</f>
        <v>220.229342027267</v>
      </c>
      <c r="R355" s="52" t="n">
        <v>3235.856</v>
      </c>
      <c r="S355" s="6" t="n">
        <v>2022</v>
      </c>
      <c r="T355" s="2"/>
      <c r="U355" s="2"/>
      <c r="V355" s="2"/>
      <c r="W355" s="2"/>
    </row>
    <row r="356" customFormat="false" ht="12.75" hidden="false" customHeight="true" outlineLevel="0" collapsed="false">
      <c r="A356" s="6" t="n">
        <v>2</v>
      </c>
      <c r="B356" s="45" t="s">
        <v>400</v>
      </c>
      <c r="C356" s="6" t="n">
        <v>1965</v>
      </c>
      <c r="D356" s="17"/>
      <c r="E356" s="6" t="s">
        <v>58</v>
      </c>
      <c r="F356" s="45" t="s">
        <v>62</v>
      </c>
      <c r="G356" s="6" t="n">
        <v>2</v>
      </c>
      <c r="H356" s="46" t="n">
        <v>3</v>
      </c>
      <c r="I356" s="15" t="n">
        <v>614.1</v>
      </c>
      <c r="J356" s="15" t="n">
        <v>564</v>
      </c>
      <c r="K356" s="15" t="n">
        <v>413.6</v>
      </c>
      <c r="L356" s="6" t="n">
        <v>12</v>
      </c>
      <c r="M356" s="15" t="n">
        <f aca="false">'Раздел 2'!C356</f>
        <v>270898.49</v>
      </c>
      <c r="N356" s="15" t="n">
        <v>0</v>
      </c>
      <c r="O356" s="15" t="n">
        <v>0</v>
      </c>
      <c r="P356" s="15" t="n">
        <f aca="false">M356</f>
        <v>270898.49</v>
      </c>
      <c r="Q356" s="51" t="n">
        <f aca="false">P356/J356</f>
        <v>480.316471631206</v>
      </c>
      <c r="R356" s="52" t="n">
        <v>4075.438</v>
      </c>
      <c r="S356" s="6" t="n">
        <v>2022</v>
      </c>
      <c r="T356" s="2"/>
      <c r="U356" s="2"/>
      <c r="V356" s="2"/>
      <c r="W356" s="2"/>
    </row>
    <row r="357" customFormat="false" ht="12.75" hidden="false" customHeight="true" outlineLevel="0" collapsed="false">
      <c r="A357" s="6" t="n">
        <v>3</v>
      </c>
      <c r="B357" s="45" t="s">
        <v>401</v>
      </c>
      <c r="C357" s="6" t="n">
        <v>1965</v>
      </c>
      <c r="D357" s="17"/>
      <c r="E357" s="6" t="s">
        <v>58</v>
      </c>
      <c r="F357" s="45" t="s">
        <v>79</v>
      </c>
      <c r="G357" s="6" t="n">
        <v>5</v>
      </c>
      <c r="H357" s="46" t="n">
        <v>2</v>
      </c>
      <c r="I357" s="15" t="n">
        <v>1574.5</v>
      </c>
      <c r="J357" s="15" t="n">
        <v>1574.5</v>
      </c>
      <c r="K357" s="15" t="n">
        <v>1508.3</v>
      </c>
      <c r="L357" s="6" t="n">
        <v>38</v>
      </c>
      <c r="M357" s="15" t="n">
        <f aca="false">'Раздел 2'!C357</f>
        <v>348766.82</v>
      </c>
      <c r="N357" s="15" t="n">
        <v>0</v>
      </c>
      <c r="O357" s="15" t="n">
        <v>0</v>
      </c>
      <c r="P357" s="15" t="n">
        <f aca="false">M357</f>
        <v>348766.82</v>
      </c>
      <c r="Q357" s="51" t="n">
        <f aca="false">P357/J357</f>
        <v>221.509571292474</v>
      </c>
      <c r="R357" s="52" t="n">
        <v>3339.948</v>
      </c>
      <c r="S357" s="6" t="n">
        <v>2022</v>
      </c>
      <c r="T357" s="2"/>
      <c r="U357" s="2"/>
      <c r="V357" s="2"/>
      <c r="W357" s="2"/>
    </row>
    <row r="358" customFormat="false" ht="12.75" hidden="false" customHeight="true" outlineLevel="0" collapsed="false">
      <c r="A358" s="6" t="n">
        <v>4</v>
      </c>
      <c r="B358" s="90" t="s">
        <v>402</v>
      </c>
      <c r="C358" s="6" t="n">
        <v>1990</v>
      </c>
      <c r="D358" s="17"/>
      <c r="E358" s="6" t="s">
        <v>58</v>
      </c>
      <c r="F358" s="45" t="s">
        <v>321</v>
      </c>
      <c r="G358" s="6" t="n">
        <v>2</v>
      </c>
      <c r="H358" s="46" t="n">
        <v>2</v>
      </c>
      <c r="I358" s="15" t="n">
        <v>536</v>
      </c>
      <c r="J358" s="15" t="n">
        <v>483</v>
      </c>
      <c r="K358" s="15" t="n">
        <v>483</v>
      </c>
      <c r="L358" s="6" t="n">
        <v>8</v>
      </c>
      <c r="M358" s="15" t="n">
        <f aca="false">'Раздел 2'!C358</f>
        <v>7988325.097024</v>
      </c>
      <c r="N358" s="15" t="n">
        <v>0</v>
      </c>
      <c r="O358" s="15" t="n">
        <v>0</v>
      </c>
      <c r="P358" s="15" t="n">
        <f aca="false">M358</f>
        <v>7988325.097024</v>
      </c>
      <c r="Q358" s="51" t="n">
        <f aca="false">P358/J358</f>
        <v>16538.9753561573</v>
      </c>
      <c r="R358" s="52" t="n">
        <v>17701.93</v>
      </c>
      <c r="S358" s="6" t="n">
        <v>2022</v>
      </c>
      <c r="T358" s="2"/>
      <c r="U358" s="2"/>
      <c r="V358" s="2"/>
      <c r="W358" s="2"/>
    </row>
    <row r="359" customFormat="false" ht="12.75" hidden="false" customHeight="true" outlineLevel="0" collapsed="false">
      <c r="A359" s="6" t="n">
        <v>5</v>
      </c>
      <c r="B359" s="45" t="s">
        <v>403</v>
      </c>
      <c r="C359" s="6" t="n">
        <v>1965</v>
      </c>
      <c r="D359" s="17"/>
      <c r="E359" s="6" t="s">
        <v>58</v>
      </c>
      <c r="F359" s="45" t="s">
        <v>321</v>
      </c>
      <c r="G359" s="6" t="n">
        <v>2</v>
      </c>
      <c r="H359" s="46" t="n">
        <v>1</v>
      </c>
      <c r="I359" s="15" t="n">
        <v>377.8</v>
      </c>
      <c r="J359" s="15" t="n">
        <v>322.8</v>
      </c>
      <c r="K359" s="15" t="n">
        <v>126.6</v>
      </c>
      <c r="L359" s="6" t="n">
        <v>8</v>
      </c>
      <c r="M359" s="15" t="n">
        <f aca="false">'Раздел 2'!C359</f>
        <v>76292.87</v>
      </c>
      <c r="N359" s="15" t="n">
        <v>0</v>
      </c>
      <c r="O359" s="15" t="n">
        <v>0</v>
      </c>
      <c r="P359" s="15" t="n">
        <f aca="false">M359</f>
        <v>76292.87</v>
      </c>
      <c r="Q359" s="51" t="n">
        <f aca="false">P359/J359</f>
        <v>236.347180916976</v>
      </c>
      <c r="R359" s="52" t="n">
        <v>3235.856</v>
      </c>
      <c r="S359" s="6" t="n">
        <v>2022</v>
      </c>
      <c r="T359" s="2"/>
      <c r="U359" s="2"/>
      <c r="V359" s="2"/>
      <c r="W359" s="2"/>
    </row>
    <row r="360" customFormat="false" ht="12.75" hidden="false" customHeight="true" outlineLevel="0" collapsed="false">
      <c r="A360" s="6" t="n">
        <v>6</v>
      </c>
      <c r="B360" s="45" t="s">
        <v>404</v>
      </c>
      <c r="C360" s="6" t="n">
        <v>1952</v>
      </c>
      <c r="D360" s="6"/>
      <c r="E360" s="6" t="s">
        <v>58</v>
      </c>
      <c r="F360" s="45" t="s">
        <v>321</v>
      </c>
      <c r="G360" s="6" t="n">
        <v>2</v>
      </c>
      <c r="H360" s="46" t="n">
        <v>2</v>
      </c>
      <c r="I360" s="15" t="n">
        <v>470.9</v>
      </c>
      <c r="J360" s="15" t="n">
        <v>308.2</v>
      </c>
      <c r="K360" s="15" t="n">
        <v>0</v>
      </c>
      <c r="L360" s="6" t="n">
        <v>8</v>
      </c>
      <c r="M360" s="15" t="n">
        <f aca="false">'Раздел 2'!C360</f>
        <v>187639.5</v>
      </c>
      <c r="N360" s="15" t="n">
        <v>0</v>
      </c>
      <c r="O360" s="15" t="n">
        <v>0</v>
      </c>
      <c r="P360" s="15" t="n">
        <f aca="false">M360</f>
        <v>187639.5</v>
      </c>
      <c r="Q360" s="51" t="n">
        <f aca="false">P360/J360</f>
        <v>608.823815704088</v>
      </c>
      <c r="R360" s="52" t="n">
        <v>5039.042</v>
      </c>
      <c r="S360" s="6" t="n">
        <v>2022</v>
      </c>
      <c r="T360" s="2"/>
      <c r="U360" s="2"/>
      <c r="V360" s="2"/>
      <c r="W360" s="2"/>
    </row>
    <row r="361" customFormat="false" ht="12.75" hidden="false" customHeight="true" outlineLevel="0" collapsed="false">
      <c r="A361" s="27" t="s">
        <v>405</v>
      </c>
      <c r="B361" s="27"/>
      <c r="C361" s="29" t="n">
        <v>6</v>
      </c>
      <c r="D361" s="29"/>
      <c r="E361" s="29"/>
      <c r="F361" s="27"/>
      <c r="G361" s="29"/>
      <c r="H361" s="30"/>
      <c r="I361" s="32" t="n">
        <f aca="false">SUM(I355:I360)</f>
        <v>3940.1</v>
      </c>
      <c r="J361" s="32" t="n">
        <f aca="false">SUM(J355:J360)</f>
        <v>3589.9</v>
      </c>
      <c r="K361" s="32" t="n">
        <f aca="false">SUM(K355:K360)</f>
        <v>2531.5</v>
      </c>
      <c r="L361" s="32" t="n">
        <f aca="false">SUM(L355:L360)</f>
        <v>82</v>
      </c>
      <c r="M361" s="32" t="n">
        <f aca="false">SUM(M355:M360)</f>
        <v>8946228.157024</v>
      </c>
      <c r="N361" s="32" t="n">
        <f aca="false">SUM(N355:N360)</f>
        <v>0</v>
      </c>
      <c r="O361" s="32" t="n">
        <f aca="false">SUM(O355:O360)</f>
        <v>0</v>
      </c>
      <c r="P361" s="32" t="n">
        <f aca="false">SUM(P355:P360)</f>
        <v>8946228.157024</v>
      </c>
      <c r="Q361" s="60"/>
      <c r="R361" s="78"/>
      <c r="S361" s="29"/>
      <c r="T361" s="2"/>
      <c r="U361" s="2"/>
      <c r="V361" s="2"/>
      <c r="W361" s="2"/>
    </row>
    <row r="362" customFormat="false" ht="12.75" hidden="false" customHeight="true" outlineLevel="0" collapsed="false">
      <c r="A362" s="6" t="n">
        <v>1</v>
      </c>
      <c r="B362" s="45" t="s">
        <v>406</v>
      </c>
      <c r="C362" s="6" t="s">
        <v>268</v>
      </c>
      <c r="D362" s="17"/>
      <c r="E362" s="6" t="s">
        <v>58</v>
      </c>
      <c r="F362" s="45" t="s">
        <v>399</v>
      </c>
      <c r="G362" s="6" t="n">
        <v>2</v>
      </c>
      <c r="H362" s="46" t="n">
        <v>3</v>
      </c>
      <c r="I362" s="15" t="n">
        <v>579.4</v>
      </c>
      <c r="J362" s="15" t="n">
        <v>515.5</v>
      </c>
      <c r="K362" s="15" t="n">
        <v>145.3</v>
      </c>
      <c r="L362" s="6" t="n">
        <v>12</v>
      </c>
      <c r="M362" s="15" t="n">
        <f aca="false">'Раздел 2'!C362</f>
        <v>449304</v>
      </c>
      <c r="N362" s="15" t="n">
        <v>0</v>
      </c>
      <c r="O362" s="15" t="n">
        <v>0</v>
      </c>
      <c r="P362" s="15" t="n">
        <f aca="false">M362</f>
        <v>449304</v>
      </c>
      <c r="Q362" s="51" t="n">
        <f aca="false">P362/J362</f>
        <v>871.588748787585</v>
      </c>
      <c r="R362" s="52" t="n">
        <v>3235.856</v>
      </c>
      <c r="S362" s="6" t="n">
        <v>2023</v>
      </c>
      <c r="T362" s="2"/>
      <c r="U362" s="2"/>
      <c r="V362" s="2"/>
      <c r="W362" s="2"/>
    </row>
    <row r="363" customFormat="false" ht="12.75" hidden="false" customHeight="true" outlineLevel="0" collapsed="false">
      <c r="A363" s="6" t="n">
        <f aca="false">A362+1</f>
        <v>2</v>
      </c>
      <c r="B363" s="45" t="s">
        <v>407</v>
      </c>
      <c r="C363" s="6" t="s">
        <v>76</v>
      </c>
      <c r="D363" s="17"/>
      <c r="E363" s="6" t="s">
        <v>58</v>
      </c>
      <c r="F363" s="45" t="s">
        <v>62</v>
      </c>
      <c r="G363" s="6" t="n">
        <v>5</v>
      </c>
      <c r="H363" s="46" t="n">
        <v>4</v>
      </c>
      <c r="I363" s="15" t="n">
        <v>4225.4</v>
      </c>
      <c r="J363" s="15" t="n">
        <v>3263</v>
      </c>
      <c r="K363" s="15" t="n">
        <v>3091.3</v>
      </c>
      <c r="L363" s="6" t="n">
        <v>80</v>
      </c>
      <c r="M363" s="15" t="n">
        <f aca="false">'Раздел 2'!C363</f>
        <v>1124443.26</v>
      </c>
      <c r="N363" s="15" t="n">
        <v>0</v>
      </c>
      <c r="O363" s="15" t="n">
        <v>0</v>
      </c>
      <c r="P363" s="15" t="n">
        <f aca="false">M363</f>
        <v>1124443.26</v>
      </c>
      <c r="Q363" s="51" t="n">
        <f aca="false">P363/J363</f>
        <v>344.604125038308</v>
      </c>
      <c r="R363" s="52" t="n">
        <v>2217.072</v>
      </c>
      <c r="S363" s="6" t="n">
        <v>2023</v>
      </c>
      <c r="T363" s="2"/>
      <c r="U363" s="2"/>
      <c r="V363" s="2"/>
      <c r="W363" s="2"/>
    </row>
    <row r="364" customFormat="false" ht="12.75" hidden="false" customHeight="true" outlineLevel="0" collapsed="false">
      <c r="A364" s="6" t="n">
        <f aca="false">A363+1</f>
        <v>3</v>
      </c>
      <c r="B364" s="45" t="s">
        <v>408</v>
      </c>
      <c r="C364" s="6" t="s">
        <v>70</v>
      </c>
      <c r="D364" s="17"/>
      <c r="E364" s="6" t="s">
        <v>58</v>
      </c>
      <c r="F364" s="45" t="s">
        <v>409</v>
      </c>
      <c r="G364" s="6" t="n">
        <v>2</v>
      </c>
      <c r="H364" s="46" t="n">
        <v>2</v>
      </c>
      <c r="I364" s="15" t="n">
        <v>401.3</v>
      </c>
      <c r="J364" s="15" t="n">
        <v>390.7</v>
      </c>
      <c r="K364" s="15" t="n">
        <v>345.3</v>
      </c>
      <c r="L364" s="6" t="n">
        <v>8</v>
      </c>
      <c r="M364" s="15" t="n">
        <f aca="false">'Раздел 2'!C364</f>
        <v>109125.1</v>
      </c>
      <c r="N364" s="15" t="n">
        <v>0</v>
      </c>
      <c r="O364" s="15" t="n">
        <v>0</v>
      </c>
      <c r="P364" s="15" t="n">
        <f aca="false">M364</f>
        <v>109125.1</v>
      </c>
      <c r="Q364" s="51" t="n">
        <f aca="false">P364/J364</f>
        <v>279.306629127208</v>
      </c>
      <c r="R364" s="52" t="n">
        <v>4075.438</v>
      </c>
      <c r="S364" s="6" t="n">
        <v>2023</v>
      </c>
      <c r="T364" s="2"/>
      <c r="U364" s="2"/>
      <c r="V364" s="2"/>
      <c r="W364" s="2"/>
    </row>
    <row r="365" customFormat="false" ht="12.75" hidden="false" customHeight="true" outlineLevel="0" collapsed="false">
      <c r="A365" s="6" t="n">
        <f aca="false">A364+1</f>
        <v>4</v>
      </c>
      <c r="B365" s="45" t="s">
        <v>410</v>
      </c>
      <c r="C365" s="6" t="s">
        <v>125</v>
      </c>
      <c r="D365" s="17"/>
      <c r="E365" s="6" t="s">
        <v>58</v>
      </c>
      <c r="F365" s="45" t="s">
        <v>409</v>
      </c>
      <c r="G365" s="6" t="n">
        <v>2</v>
      </c>
      <c r="H365" s="46" t="n">
        <v>1</v>
      </c>
      <c r="I365" s="15" t="n">
        <v>596.5</v>
      </c>
      <c r="J365" s="15" t="n">
        <v>536.22</v>
      </c>
      <c r="K365" s="15" t="n">
        <v>482.7</v>
      </c>
      <c r="L365" s="6" t="n">
        <v>10</v>
      </c>
      <c r="M365" s="15" t="n">
        <f aca="false">'Раздел 2'!C365</f>
        <v>433026.015465846</v>
      </c>
      <c r="N365" s="15" t="n">
        <v>0</v>
      </c>
      <c r="O365" s="15" t="n">
        <v>0</v>
      </c>
      <c r="P365" s="15" t="n">
        <f aca="false">M365</f>
        <v>433026.015465846</v>
      </c>
      <c r="Q365" s="51" t="n">
        <f aca="false">P365/J365</f>
        <v>807.552898932986</v>
      </c>
      <c r="R365" s="52" t="n">
        <v>4075.438</v>
      </c>
      <c r="S365" s="6" t="n">
        <v>2023</v>
      </c>
      <c r="T365" s="2"/>
      <c r="U365" s="2"/>
      <c r="V365" s="2"/>
      <c r="W365" s="2"/>
    </row>
    <row r="366" customFormat="false" ht="12.75" hidden="false" customHeight="true" outlineLevel="0" collapsed="false">
      <c r="A366" s="6" t="n">
        <f aca="false">A365+1</f>
        <v>5</v>
      </c>
      <c r="B366" s="45" t="s">
        <v>411</v>
      </c>
      <c r="C366" s="6" t="s">
        <v>125</v>
      </c>
      <c r="D366" s="17"/>
      <c r="E366" s="6" t="s">
        <v>58</v>
      </c>
      <c r="F366" s="45" t="s">
        <v>59</v>
      </c>
      <c r="G366" s="6" t="n">
        <v>3</v>
      </c>
      <c r="H366" s="46" t="n">
        <v>2</v>
      </c>
      <c r="I366" s="15" t="n">
        <v>878</v>
      </c>
      <c r="J366" s="15" t="n">
        <v>576</v>
      </c>
      <c r="K366" s="15" t="n">
        <v>753</v>
      </c>
      <c r="L366" s="6" t="n">
        <v>28</v>
      </c>
      <c r="M366" s="15" t="n">
        <f aca="false">'Раздел 2'!C366</f>
        <v>606234.02</v>
      </c>
      <c r="N366" s="15" t="n">
        <v>0</v>
      </c>
      <c r="O366" s="15" t="n">
        <v>0</v>
      </c>
      <c r="P366" s="15" t="n">
        <f aca="false">M366</f>
        <v>606234.02</v>
      </c>
      <c r="Q366" s="51" t="n">
        <f aca="false">P366/J366</f>
        <v>1052.48961805556</v>
      </c>
      <c r="R366" s="52" t="n">
        <v>3937.388</v>
      </c>
      <c r="S366" s="6" t="n">
        <v>2023</v>
      </c>
      <c r="T366" s="2"/>
      <c r="U366" s="2"/>
      <c r="V366" s="2"/>
      <c r="W366" s="2"/>
    </row>
    <row r="367" customFormat="false" ht="12.75" hidden="false" customHeight="true" outlineLevel="0" collapsed="false">
      <c r="A367" s="6" t="n">
        <f aca="false">A366+1</f>
        <v>6</v>
      </c>
      <c r="B367" s="45" t="s">
        <v>412</v>
      </c>
      <c r="C367" s="6" t="s">
        <v>104</v>
      </c>
      <c r="D367" s="17"/>
      <c r="E367" s="6" t="s">
        <v>58</v>
      </c>
      <c r="F367" s="45" t="s">
        <v>59</v>
      </c>
      <c r="G367" s="6" t="n">
        <v>2</v>
      </c>
      <c r="H367" s="46" t="n">
        <v>1</v>
      </c>
      <c r="I367" s="15" t="n">
        <v>384</v>
      </c>
      <c r="J367" s="15" t="n">
        <v>384</v>
      </c>
      <c r="K367" s="15" t="n">
        <v>296.7</v>
      </c>
      <c r="L367" s="6" t="n">
        <v>20</v>
      </c>
      <c r="M367" s="15" t="n">
        <f aca="false">'Раздел 2'!C367</f>
        <v>539518.97</v>
      </c>
      <c r="N367" s="15" t="n">
        <v>0</v>
      </c>
      <c r="O367" s="15" t="n">
        <v>0</v>
      </c>
      <c r="P367" s="15" t="n">
        <f aca="false">M367</f>
        <v>539518.97</v>
      </c>
      <c r="Q367" s="51" t="n">
        <f aca="false">P367/J367</f>
        <v>1404.99731770833</v>
      </c>
      <c r="R367" s="52" t="n">
        <v>4075.438</v>
      </c>
      <c r="S367" s="6" t="n">
        <v>2023</v>
      </c>
      <c r="T367" s="2"/>
      <c r="U367" s="2"/>
      <c r="V367" s="2"/>
      <c r="W367" s="2"/>
    </row>
    <row r="368" customFormat="false" ht="12.75" hidden="false" customHeight="true" outlineLevel="0" collapsed="false">
      <c r="A368" s="6" t="n">
        <f aca="false">A367+1</f>
        <v>7</v>
      </c>
      <c r="B368" s="45" t="s">
        <v>413</v>
      </c>
      <c r="C368" s="6" t="n">
        <v>1965</v>
      </c>
      <c r="D368" s="17"/>
      <c r="E368" s="6" t="s">
        <v>58</v>
      </c>
      <c r="F368" s="45" t="s">
        <v>321</v>
      </c>
      <c r="G368" s="6" t="n">
        <v>2</v>
      </c>
      <c r="H368" s="46" t="n">
        <v>2</v>
      </c>
      <c r="I368" s="15" t="n">
        <v>537.8</v>
      </c>
      <c r="J368" s="15" t="n">
        <v>462.1</v>
      </c>
      <c r="K368" s="6" t="n">
        <v>372.5</v>
      </c>
      <c r="L368" s="46" t="n">
        <v>12</v>
      </c>
      <c r="M368" s="15" t="n">
        <f aca="false">'Раздел 2'!C368</f>
        <v>11231806.37</v>
      </c>
      <c r="N368" s="15" t="n">
        <v>0</v>
      </c>
      <c r="O368" s="15" t="n">
        <v>0</v>
      </c>
      <c r="P368" s="15" t="n">
        <f aca="false">M368</f>
        <v>11231806.37</v>
      </c>
      <c r="Q368" s="51" t="n">
        <f aca="false">P368/J368</f>
        <v>24306.0081584073</v>
      </c>
      <c r="R368" s="52" t="n">
        <v>38437.78</v>
      </c>
      <c r="S368" s="6" t="n">
        <v>2023</v>
      </c>
      <c r="T368" s="2"/>
      <c r="U368" s="2"/>
      <c r="V368" s="2"/>
      <c r="W368" s="2"/>
    </row>
    <row r="369" customFormat="false" ht="12.75" hidden="false" customHeight="true" outlineLevel="0" collapsed="false">
      <c r="A369" s="6" t="n">
        <f aca="false">A368+1</f>
        <v>8</v>
      </c>
      <c r="B369" s="45" t="s">
        <v>414</v>
      </c>
      <c r="C369" s="6" t="n">
        <v>1965</v>
      </c>
      <c r="D369" s="17"/>
      <c r="E369" s="6" t="s">
        <v>58</v>
      </c>
      <c r="F369" s="45" t="s">
        <v>415</v>
      </c>
      <c r="G369" s="6" t="n">
        <v>2</v>
      </c>
      <c r="H369" s="46" t="n">
        <v>2</v>
      </c>
      <c r="I369" s="15" t="n">
        <v>555</v>
      </c>
      <c r="J369" s="15" t="n">
        <v>504.2</v>
      </c>
      <c r="K369" s="58" t="n">
        <v>329.4</v>
      </c>
      <c r="L369" s="46" t="n">
        <v>12</v>
      </c>
      <c r="M369" s="15" t="n">
        <f aca="false">'Раздел 2'!C369</f>
        <v>12799439.08</v>
      </c>
      <c r="N369" s="15" t="n">
        <v>0</v>
      </c>
      <c r="O369" s="15" t="n">
        <v>0</v>
      </c>
      <c r="P369" s="15" t="n">
        <f aca="false">M369</f>
        <v>12799439.08</v>
      </c>
      <c r="Q369" s="51" t="n">
        <f aca="false">P369/J369</f>
        <v>25385.6387941293</v>
      </c>
      <c r="R369" s="52" t="n">
        <v>40754.38</v>
      </c>
      <c r="S369" s="6" t="n">
        <v>2023</v>
      </c>
      <c r="T369" s="2"/>
      <c r="U369" s="2"/>
      <c r="V369" s="2"/>
      <c r="W369" s="2"/>
    </row>
    <row r="370" customFormat="false" ht="12.75" hidden="false" customHeight="true" outlineLevel="0" collapsed="false">
      <c r="A370" s="6" t="n">
        <f aca="false">A369+1</f>
        <v>9</v>
      </c>
      <c r="B370" s="45" t="s">
        <v>416</v>
      </c>
      <c r="C370" s="6" t="n">
        <v>1961</v>
      </c>
      <c r="D370" s="6"/>
      <c r="E370" s="6" t="s">
        <v>58</v>
      </c>
      <c r="F370" s="45" t="s">
        <v>79</v>
      </c>
      <c r="G370" s="6" t="n">
        <v>2</v>
      </c>
      <c r="H370" s="46" t="n">
        <v>2</v>
      </c>
      <c r="I370" s="15" t="n">
        <v>390.1</v>
      </c>
      <c r="J370" s="15" t="n">
        <v>297.4</v>
      </c>
      <c r="K370" s="58" t="n">
        <v>40.3</v>
      </c>
      <c r="L370" s="46" t="n">
        <v>8</v>
      </c>
      <c r="M370" s="15" t="n">
        <f aca="false">'Раздел 2'!C370</f>
        <v>5860498.4446</v>
      </c>
      <c r="N370" s="15" t="n">
        <v>0</v>
      </c>
      <c r="O370" s="15" t="n">
        <v>0</v>
      </c>
      <c r="P370" s="15" t="n">
        <f aca="false">M370</f>
        <v>5860498.4446</v>
      </c>
      <c r="Q370" s="51" t="n">
        <f aca="false">P370/J370</f>
        <v>19705.7782266308</v>
      </c>
      <c r="R370" s="52" t="n">
        <v>40754.38</v>
      </c>
      <c r="S370" s="6" t="n">
        <v>2023</v>
      </c>
      <c r="T370" s="2"/>
      <c r="U370" s="2"/>
      <c r="V370" s="2"/>
      <c r="W370" s="2"/>
    </row>
    <row r="371" customFormat="false" ht="12.75" hidden="false" customHeight="true" outlineLevel="0" collapsed="false">
      <c r="A371" s="27" t="s">
        <v>417</v>
      </c>
      <c r="B371" s="27"/>
      <c r="C371" s="29" t="n">
        <v>9</v>
      </c>
      <c r="D371" s="29"/>
      <c r="E371" s="29"/>
      <c r="F371" s="27"/>
      <c r="G371" s="29"/>
      <c r="H371" s="30"/>
      <c r="I371" s="32" t="n">
        <f aca="false">SUM(I362:I370)</f>
        <v>8547.5</v>
      </c>
      <c r="J371" s="32" t="n">
        <f aca="false">SUM(J362:J370)</f>
        <v>6929.12</v>
      </c>
      <c r="K371" s="32" t="n">
        <f aca="false">SUM(K362:K370)</f>
        <v>5856.5</v>
      </c>
      <c r="L371" s="32" t="n">
        <f aca="false">SUM(L362:L370)</f>
        <v>190</v>
      </c>
      <c r="M371" s="32" t="n">
        <f aca="false">SUM(M362:M370)</f>
        <v>33153395.2600658</v>
      </c>
      <c r="N371" s="32" t="n">
        <f aca="false">SUM(N362:N370)</f>
        <v>0</v>
      </c>
      <c r="O371" s="32" t="n">
        <f aca="false">SUM(O362:O370)</f>
        <v>0</v>
      </c>
      <c r="P371" s="32" t="n">
        <f aca="false">SUM(P362:P370)</f>
        <v>33153395.2600658</v>
      </c>
      <c r="Q371" s="60"/>
      <c r="R371" s="78"/>
      <c r="S371" s="29"/>
      <c r="T371" s="2"/>
      <c r="U371" s="2"/>
      <c r="V371" s="2"/>
      <c r="W371" s="2"/>
    </row>
    <row r="372" customFormat="false" ht="12.6" hidden="false" customHeight="true" outlineLevel="0" collapsed="false">
      <c r="A372" s="6" t="n">
        <v>1</v>
      </c>
      <c r="B372" s="45" t="s">
        <v>418</v>
      </c>
      <c r="C372" s="6" t="s">
        <v>305</v>
      </c>
      <c r="D372" s="17"/>
      <c r="E372" s="6" t="s">
        <v>58</v>
      </c>
      <c r="F372" s="45" t="s">
        <v>399</v>
      </c>
      <c r="G372" s="6" t="n">
        <v>2</v>
      </c>
      <c r="H372" s="46" t="n">
        <v>3</v>
      </c>
      <c r="I372" s="15" t="n">
        <v>566.8</v>
      </c>
      <c r="J372" s="15" t="n">
        <v>505</v>
      </c>
      <c r="K372" s="15" t="n">
        <v>50.4</v>
      </c>
      <c r="L372" s="46" t="n">
        <v>12</v>
      </c>
      <c r="M372" s="15" t="n">
        <f aca="false">'Раздел 2'!C372</f>
        <v>490232.184</v>
      </c>
      <c r="N372" s="15" t="n">
        <v>0</v>
      </c>
      <c r="O372" s="15" t="n">
        <v>0</v>
      </c>
      <c r="P372" s="15" t="n">
        <f aca="false">M372</f>
        <v>490232.184</v>
      </c>
      <c r="Q372" s="51" t="n">
        <f aca="false">P372/J372</f>
        <v>970.7568</v>
      </c>
      <c r="R372" s="52" t="n">
        <v>3235.856</v>
      </c>
      <c r="S372" s="6" t="n">
        <v>2024</v>
      </c>
      <c r="T372" s="2"/>
      <c r="U372" s="2"/>
      <c r="V372" s="2"/>
      <c r="W372" s="2"/>
    </row>
    <row r="373" customFormat="false" ht="12.6" hidden="false" customHeight="true" outlineLevel="0" collapsed="false">
      <c r="A373" s="6" t="n">
        <f aca="false">A372+1</f>
        <v>2</v>
      </c>
      <c r="B373" s="45" t="s">
        <v>419</v>
      </c>
      <c r="C373" s="6" t="s">
        <v>305</v>
      </c>
      <c r="D373" s="17"/>
      <c r="E373" s="6" t="s">
        <v>58</v>
      </c>
      <c r="F373" s="45" t="s">
        <v>399</v>
      </c>
      <c r="G373" s="6" t="n">
        <v>2</v>
      </c>
      <c r="H373" s="46" t="n">
        <v>2</v>
      </c>
      <c r="I373" s="15" t="n">
        <v>540.2</v>
      </c>
      <c r="J373" s="15" t="n">
        <v>487.2</v>
      </c>
      <c r="K373" s="15" t="n">
        <v>108.6</v>
      </c>
      <c r="L373" s="46" t="n">
        <v>8</v>
      </c>
      <c r="M373" s="15" t="n">
        <f aca="false">'Раздел 2'!C373</f>
        <v>472952.71296</v>
      </c>
      <c r="N373" s="15" t="n">
        <v>0</v>
      </c>
      <c r="O373" s="15" t="n">
        <v>0</v>
      </c>
      <c r="P373" s="15" t="n">
        <f aca="false">M373</f>
        <v>472952.71296</v>
      </c>
      <c r="Q373" s="51" t="n">
        <f aca="false">P373/J373</f>
        <v>970.7568</v>
      </c>
      <c r="R373" s="52" t="n">
        <v>3235.856</v>
      </c>
      <c r="S373" s="6" t="n">
        <v>2024</v>
      </c>
      <c r="T373" s="2"/>
      <c r="U373" s="2"/>
      <c r="V373" s="2"/>
      <c r="W373" s="2"/>
    </row>
    <row r="374" customFormat="false" ht="12.6" hidden="false" customHeight="true" outlineLevel="0" collapsed="false">
      <c r="A374" s="6" t="n">
        <f aca="false">A373+1</f>
        <v>3</v>
      </c>
      <c r="B374" s="45" t="s">
        <v>420</v>
      </c>
      <c r="C374" s="6" t="s">
        <v>289</v>
      </c>
      <c r="D374" s="17"/>
      <c r="E374" s="6" t="s">
        <v>58</v>
      </c>
      <c r="F374" s="45" t="s">
        <v>421</v>
      </c>
      <c r="G374" s="6" t="n">
        <v>2</v>
      </c>
      <c r="H374" s="46" t="n">
        <v>1</v>
      </c>
      <c r="I374" s="15" t="n">
        <v>393.2</v>
      </c>
      <c r="J374" s="15" t="n">
        <v>357.7</v>
      </c>
      <c r="K374" s="15" t="n">
        <v>83.3</v>
      </c>
      <c r="L374" s="46" t="n">
        <v>8</v>
      </c>
      <c r="M374" s="15" t="n">
        <f aca="false">'Раздел 2'!C374</f>
        <v>347239.70736</v>
      </c>
      <c r="N374" s="15" t="n">
        <v>0</v>
      </c>
      <c r="O374" s="15" t="n">
        <v>0</v>
      </c>
      <c r="P374" s="15" t="n">
        <f aca="false">M374</f>
        <v>347239.70736</v>
      </c>
      <c r="Q374" s="51" t="n">
        <f aca="false">P374/J374</f>
        <v>970.7568</v>
      </c>
      <c r="R374" s="52" t="n">
        <v>3235.856</v>
      </c>
      <c r="S374" s="6" t="n">
        <v>2024</v>
      </c>
      <c r="T374" s="2"/>
      <c r="U374" s="2"/>
      <c r="V374" s="2"/>
      <c r="W374" s="2"/>
    </row>
    <row r="375" customFormat="false" ht="12.6" hidden="false" customHeight="true" outlineLevel="0" collapsed="false">
      <c r="A375" s="6" t="n">
        <f aca="false">A374+1</f>
        <v>4</v>
      </c>
      <c r="B375" s="45" t="s">
        <v>422</v>
      </c>
      <c r="C375" s="6" t="s">
        <v>116</v>
      </c>
      <c r="D375" s="17"/>
      <c r="E375" s="6" t="s">
        <v>58</v>
      </c>
      <c r="F375" s="45" t="s">
        <v>321</v>
      </c>
      <c r="G375" s="6" t="n">
        <v>2</v>
      </c>
      <c r="H375" s="46" t="n">
        <v>1</v>
      </c>
      <c r="I375" s="15" t="n">
        <v>351.3</v>
      </c>
      <c r="J375" s="15" t="n">
        <v>327.8</v>
      </c>
      <c r="K375" s="15" t="n">
        <v>125.2</v>
      </c>
      <c r="L375" s="46" t="n">
        <v>9</v>
      </c>
      <c r="M375" s="15" t="n">
        <f aca="false">'Раздел 2'!C375</f>
        <v>318214.07904</v>
      </c>
      <c r="N375" s="15" t="n">
        <v>0</v>
      </c>
      <c r="O375" s="15" t="n">
        <v>0</v>
      </c>
      <c r="P375" s="15" t="n">
        <f aca="false">M375</f>
        <v>318214.07904</v>
      </c>
      <c r="Q375" s="51" t="n">
        <f aca="false">P375/J375</f>
        <v>970.7568</v>
      </c>
      <c r="R375" s="52" t="n">
        <v>3235.856</v>
      </c>
      <c r="S375" s="6" t="n">
        <v>2024</v>
      </c>
      <c r="T375" s="2"/>
      <c r="U375" s="2"/>
      <c r="V375" s="2"/>
      <c r="W375" s="2"/>
    </row>
    <row r="376" customFormat="false" ht="12.6" hidden="false" customHeight="true" outlineLevel="0" collapsed="false">
      <c r="A376" s="6" t="n">
        <f aca="false">A375+1</f>
        <v>5</v>
      </c>
      <c r="B376" s="45" t="s">
        <v>423</v>
      </c>
      <c r="C376" s="6" t="s">
        <v>289</v>
      </c>
      <c r="D376" s="17"/>
      <c r="E376" s="6" t="s">
        <v>58</v>
      </c>
      <c r="F376" s="45" t="s">
        <v>59</v>
      </c>
      <c r="G376" s="6" t="n">
        <v>5</v>
      </c>
      <c r="H376" s="46" t="n">
        <v>6</v>
      </c>
      <c r="I376" s="15" t="n">
        <v>6559</v>
      </c>
      <c r="J376" s="15" t="n">
        <v>5044.8</v>
      </c>
      <c r="K376" s="15" t="n">
        <v>4420.7</v>
      </c>
      <c r="L376" s="46" t="n">
        <v>95</v>
      </c>
      <c r="M376" s="15" t="n">
        <f aca="false">'Раздел 2'!C376</f>
        <v>1410455.56</v>
      </c>
      <c r="N376" s="15" t="n">
        <v>0</v>
      </c>
      <c r="O376" s="15" t="n">
        <v>0</v>
      </c>
      <c r="P376" s="15" t="n">
        <f aca="false">M376</f>
        <v>1410455.56</v>
      </c>
      <c r="Q376" s="51" t="n">
        <f aca="false">P376/J376</f>
        <v>279.586021249604</v>
      </c>
      <c r="R376" s="52" t="n">
        <v>3339.948</v>
      </c>
      <c r="S376" s="6" t="n">
        <v>2024</v>
      </c>
      <c r="T376" s="2"/>
      <c r="U376" s="2"/>
      <c r="V376" s="2"/>
      <c r="W376" s="2"/>
    </row>
    <row r="377" customFormat="false" ht="12.6" hidden="false" customHeight="true" outlineLevel="0" collapsed="false">
      <c r="A377" s="6" t="n">
        <f aca="false">A376+1</f>
        <v>6</v>
      </c>
      <c r="B377" s="45" t="s">
        <v>424</v>
      </c>
      <c r="C377" s="6" t="s">
        <v>307</v>
      </c>
      <c r="D377" s="17"/>
      <c r="E377" s="6" t="s">
        <v>58</v>
      </c>
      <c r="F377" s="45" t="s">
        <v>62</v>
      </c>
      <c r="G377" s="6" t="n">
        <v>5</v>
      </c>
      <c r="H377" s="46" t="n">
        <v>2</v>
      </c>
      <c r="I377" s="15" t="n">
        <v>1967.9</v>
      </c>
      <c r="J377" s="15" t="n">
        <v>1801</v>
      </c>
      <c r="K377" s="15" t="n">
        <v>1750.1</v>
      </c>
      <c r="L377" s="46" t="n">
        <v>40</v>
      </c>
      <c r="M377" s="15" t="n">
        <f aca="false">'Раздел 2'!C377</f>
        <v>664714.44</v>
      </c>
      <c r="N377" s="15" t="n">
        <v>0</v>
      </c>
      <c r="O377" s="15" t="n">
        <v>0</v>
      </c>
      <c r="P377" s="15" t="n">
        <f aca="false">M377</f>
        <v>664714.44</v>
      </c>
      <c r="Q377" s="51" t="n">
        <f aca="false">P377/J377</f>
        <v>369.080755136035</v>
      </c>
      <c r="R377" s="52" t="n">
        <v>3921.876</v>
      </c>
      <c r="S377" s="6" t="n">
        <v>2024</v>
      </c>
      <c r="T377" s="2"/>
      <c r="U377" s="2"/>
      <c r="V377" s="2"/>
      <c r="W377" s="2"/>
    </row>
    <row r="378" customFormat="false" ht="12.6" hidden="false" customHeight="true" outlineLevel="0" collapsed="false">
      <c r="A378" s="6" t="n">
        <f aca="false">A377+1</f>
        <v>7</v>
      </c>
      <c r="B378" s="45" t="s">
        <v>425</v>
      </c>
      <c r="C378" s="6" t="s">
        <v>307</v>
      </c>
      <c r="D378" s="17"/>
      <c r="E378" s="6" t="s">
        <v>58</v>
      </c>
      <c r="F378" s="45" t="s">
        <v>62</v>
      </c>
      <c r="G378" s="6" t="n">
        <v>5</v>
      </c>
      <c r="H378" s="46" t="n">
        <v>4</v>
      </c>
      <c r="I378" s="15" t="n">
        <v>3297</v>
      </c>
      <c r="J378" s="15" t="n">
        <v>2893.1</v>
      </c>
      <c r="K378" s="15" t="n">
        <v>2779.6</v>
      </c>
      <c r="L378" s="46" t="n">
        <v>72</v>
      </c>
      <c r="M378" s="15" t="n">
        <f aca="false">'Раздел 2'!C378</f>
        <v>993619.24</v>
      </c>
      <c r="N378" s="15" t="n">
        <v>0</v>
      </c>
      <c r="O378" s="15" t="n">
        <v>0</v>
      </c>
      <c r="P378" s="15" t="n">
        <f aca="false">M378</f>
        <v>993619.24</v>
      </c>
      <c r="Q378" s="51" t="n">
        <f aca="false">P378/J378</f>
        <v>343.444485154333</v>
      </c>
      <c r="R378" s="52" t="n">
        <v>3921.876</v>
      </c>
      <c r="S378" s="6" t="n">
        <v>2024</v>
      </c>
      <c r="T378" s="2"/>
      <c r="U378" s="2"/>
      <c r="V378" s="2"/>
      <c r="W378" s="2"/>
    </row>
    <row r="379" customFormat="false" ht="12.6" hidden="false" customHeight="true" outlineLevel="0" collapsed="false">
      <c r="A379" s="6" t="n">
        <f aca="false">A378+1</f>
        <v>8</v>
      </c>
      <c r="B379" s="45" t="s">
        <v>426</v>
      </c>
      <c r="C379" s="6" t="s">
        <v>135</v>
      </c>
      <c r="D379" s="17"/>
      <c r="E379" s="6" t="s">
        <v>58</v>
      </c>
      <c r="F379" s="45" t="s">
        <v>62</v>
      </c>
      <c r="G379" s="6" t="n">
        <v>5</v>
      </c>
      <c r="H379" s="46" t="n">
        <v>4</v>
      </c>
      <c r="I379" s="15" t="n">
        <v>3356.6</v>
      </c>
      <c r="J379" s="15" t="n">
        <v>3238.7</v>
      </c>
      <c r="K379" s="15" t="n">
        <v>3112.5</v>
      </c>
      <c r="L379" s="46" t="n">
        <v>79</v>
      </c>
      <c r="M379" s="15" t="n">
        <f aca="false">'Раздел 2'!C379</f>
        <v>1090032.98</v>
      </c>
      <c r="N379" s="15" t="n">
        <v>0</v>
      </c>
      <c r="O379" s="15" t="n">
        <v>0</v>
      </c>
      <c r="P379" s="15" t="n">
        <f aca="false">M379</f>
        <v>1090032.98</v>
      </c>
      <c r="Q379" s="51" t="n">
        <f aca="false">P379/J379</f>
        <v>336.564973600519</v>
      </c>
      <c r="R379" s="52" t="n">
        <v>3921.876</v>
      </c>
      <c r="S379" s="6" t="n">
        <v>2024</v>
      </c>
      <c r="T379" s="2"/>
      <c r="U379" s="2"/>
      <c r="V379" s="2"/>
      <c r="W379" s="2"/>
    </row>
    <row r="380" customFormat="false" ht="12.6" hidden="false" customHeight="true" outlineLevel="0" collapsed="false">
      <c r="A380" s="6" t="n">
        <f aca="false">A379+1</f>
        <v>9</v>
      </c>
      <c r="B380" s="45" t="s">
        <v>427</v>
      </c>
      <c r="C380" s="6" t="s">
        <v>116</v>
      </c>
      <c r="D380" s="17"/>
      <c r="E380" s="6" t="s">
        <v>58</v>
      </c>
      <c r="F380" s="45" t="s">
        <v>59</v>
      </c>
      <c r="G380" s="6" t="n">
        <v>5</v>
      </c>
      <c r="H380" s="46" t="n">
        <v>3</v>
      </c>
      <c r="I380" s="15" t="n">
        <v>3780</v>
      </c>
      <c r="J380" s="15" t="n">
        <v>3461.72</v>
      </c>
      <c r="K380" s="15" t="n">
        <v>2090</v>
      </c>
      <c r="L380" s="46" t="n">
        <v>89</v>
      </c>
      <c r="M380" s="15" t="n">
        <f aca="false">'Раздел 2'!C380</f>
        <v>984653.12</v>
      </c>
      <c r="N380" s="15" t="n">
        <v>0</v>
      </c>
      <c r="O380" s="15" t="n">
        <v>0</v>
      </c>
      <c r="P380" s="15" t="n">
        <f aca="false">M380</f>
        <v>984653.12</v>
      </c>
      <c r="Q380" s="51" t="n">
        <f aca="false">P380/J380</f>
        <v>284.44042845753</v>
      </c>
      <c r="R380" s="52" t="n">
        <v>3921.876</v>
      </c>
      <c r="S380" s="6" t="n">
        <v>2024</v>
      </c>
      <c r="T380" s="2"/>
      <c r="U380" s="2"/>
      <c r="V380" s="2"/>
      <c r="W380" s="2"/>
    </row>
    <row r="381" customFormat="false" ht="12.6" hidden="false" customHeight="true" outlineLevel="0" collapsed="false">
      <c r="A381" s="6" t="n">
        <f aca="false">A380+1</f>
        <v>10</v>
      </c>
      <c r="B381" s="45" t="s">
        <v>428</v>
      </c>
      <c r="C381" s="6" t="s">
        <v>70</v>
      </c>
      <c r="D381" s="97"/>
      <c r="E381" s="6" t="s">
        <v>58</v>
      </c>
      <c r="F381" s="45" t="s">
        <v>429</v>
      </c>
      <c r="G381" s="6" t="n">
        <v>2</v>
      </c>
      <c r="H381" s="46" t="n">
        <v>1</v>
      </c>
      <c r="I381" s="15" t="n">
        <v>278.3</v>
      </c>
      <c r="J381" s="15" t="n">
        <v>278.3</v>
      </c>
      <c r="K381" s="15" t="n">
        <v>208.9</v>
      </c>
      <c r="L381" s="46" t="n">
        <v>8</v>
      </c>
      <c r="M381" s="15" t="n">
        <f aca="false">'Раздел 2'!C381</f>
        <v>270161.61744</v>
      </c>
      <c r="N381" s="15" t="n">
        <v>0</v>
      </c>
      <c r="O381" s="15" t="n">
        <v>0</v>
      </c>
      <c r="P381" s="15" t="n">
        <f aca="false">M381</f>
        <v>270161.61744</v>
      </c>
      <c r="Q381" s="51" t="n">
        <f aca="false">P381/J381</f>
        <v>970.7568</v>
      </c>
      <c r="R381" s="52" t="n">
        <v>3235.856</v>
      </c>
      <c r="S381" s="6" t="n">
        <v>2024</v>
      </c>
      <c r="T381" s="2"/>
      <c r="U381" s="2"/>
      <c r="V381" s="2"/>
      <c r="W381" s="2"/>
    </row>
    <row r="382" customFormat="false" ht="12.6" hidden="false" customHeight="true" outlineLevel="0" collapsed="false">
      <c r="A382" s="6" t="n">
        <f aca="false">A381+1</f>
        <v>11</v>
      </c>
      <c r="B382" s="45" t="s">
        <v>430</v>
      </c>
      <c r="C382" s="6" t="s">
        <v>122</v>
      </c>
      <c r="D382" s="97"/>
      <c r="E382" s="6" t="s">
        <v>58</v>
      </c>
      <c r="F382" s="45" t="s">
        <v>429</v>
      </c>
      <c r="G382" s="6" t="n">
        <v>2</v>
      </c>
      <c r="H382" s="46" t="n">
        <v>1</v>
      </c>
      <c r="I382" s="15" t="n">
        <v>332</v>
      </c>
      <c r="J382" s="15" t="n">
        <v>273</v>
      </c>
      <c r="K382" s="15" t="n">
        <v>77</v>
      </c>
      <c r="L382" s="46" t="n">
        <v>8</v>
      </c>
      <c r="M382" s="15" t="n">
        <f aca="false">'Раздел 2'!C382</f>
        <v>265016.6064</v>
      </c>
      <c r="N382" s="15" t="n">
        <v>0</v>
      </c>
      <c r="O382" s="15" t="n">
        <v>0</v>
      </c>
      <c r="P382" s="15" t="n">
        <f aca="false">M382</f>
        <v>265016.6064</v>
      </c>
      <c r="Q382" s="51" t="n">
        <f aca="false">P382/J382</f>
        <v>970.7568</v>
      </c>
      <c r="R382" s="52" t="n">
        <v>3235.856</v>
      </c>
      <c r="S382" s="6" t="n">
        <v>2024</v>
      </c>
      <c r="T382" s="2"/>
      <c r="U382" s="2"/>
      <c r="V382" s="2"/>
      <c r="W382" s="2"/>
    </row>
    <row r="383" customFormat="false" ht="12.6" hidden="false" customHeight="true" outlineLevel="0" collapsed="false">
      <c r="A383" s="6" t="n">
        <f aca="false">A382+1</f>
        <v>12</v>
      </c>
      <c r="B383" s="45" t="s">
        <v>431</v>
      </c>
      <c r="C383" s="6" t="s">
        <v>312</v>
      </c>
      <c r="D383" s="17"/>
      <c r="E383" s="6" t="s">
        <v>58</v>
      </c>
      <c r="F383" s="45" t="s">
        <v>64</v>
      </c>
      <c r="G383" s="6" t="n">
        <v>5</v>
      </c>
      <c r="H383" s="46" t="n">
        <v>4</v>
      </c>
      <c r="I383" s="15" t="n">
        <v>3619</v>
      </c>
      <c r="J383" s="15" t="n">
        <v>3317</v>
      </c>
      <c r="K383" s="15" t="n">
        <v>2909</v>
      </c>
      <c r="L383" s="46" t="n">
        <v>72</v>
      </c>
      <c r="M383" s="15" t="n">
        <f aca="false">'Раздел 2'!C383</f>
        <v>980537.04</v>
      </c>
      <c r="N383" s="15" t="n">
        <v>0</v>
      </c>
      <c r="O383" s="15" t="n">
        <v>0</v>
      </c>
      <c r="P383" s="15" t="n">
        <f aca="false">M383</f>
        <v>980537.04</v>
      </c>
      <c r="Q383" s="51" t="n">
        <f aca="false">P383/J383</f>
        <v>295.609599035273</v>
      </c>
      <c r="R383" s="52" t="n">
        <v>2217.072</v>
      </c>
      <c r="S383" s="6" t="n">
        <v>2024</v>
      </c>
      <c r="T383" s="2"/>
      <c r="U383" s="2"/>
      <c r="V383" s="2"/>
      <c r="W383" s="2"/>
    </row>
    <row r="384" customFormat="false" ht="12.6" hidden="false" customHeight="true" outlineLevel="0" collapsed="false">
      <c r="A384" s="6" t="n">
        <f aca="false">A383+1</f>
        <v>13</v>
      </c>
      <c r="B384" s="45" t="s">
        <v>432</v>
      </c>
      <c r="C384" s="6" t="s">
        <v>116</v>
      </c>
      <c r="D384" s="17"/>
      <c r="E384" s="6" t="s">
        <v>58</v>
      </c>
      <c r="F384" s="45" t="s">
        <v>321</v>
      </c>
      <c r="G384" s="6" t="n">
        <v>2</v>
      </c>
      <c r="H384" s="46" t="n">
        <v>2</v>
      </c>
      <c r="I384" s="15" t="n">
        <v>577.3</v>
      </c>
      <c r="J384" s="15" t="n">
        <v>505.1</v>
      </c>
      <c r="K384" s="15" t="n">
        <v>161.9</v>
      </c>
      <c r="L384" s="46" t="n">
        <v>12</v>
      </c>
      <c r="M384" s="15" t="n">
        <f aca="false">'Раздел 2'!C384</f>
        <v>350329.26</v>
      </c>
      <c r="N384" s="15" t="n">
        <v>0</v>
      </c>
      <c r="O384" s="15" t="n">
        <v>0</v>
      </c>
      <c r="P384" s="15" t="n">
        <f aca="false">M384</f>
        <v>350329.26</v>
      </c>
      <c r="Q384" s="51" t="n">
        <f aca="false">P384/J384</f>
        <v>693.58396357157</v>
      </c>
      <c r="R384" s="52" t="n">
        <v>3235.856</v>
      </c>
      <c r="S384" s="6" t="n">
        <v>2024</v>
      </c>
      <c r="T384" s="2"/>
      <c r="U384" s="2"/>
      <c r="V384" s="2"/>
      <c r="W384" s="2"/>
    </row>
    <row r="385" customFormat="false" ht="12.6" hidden="false" customHeight="true" outlineLevel="0" collapsed="false">
      <c r="A385" s="6" t="n">
        <f aca="false">A384+1</f>
        <v>14</v>
      </c>
      <c r="B385" s="45" t="s">
        <v>433</v>
      </c>
      <c r="C385" s="6" t="s">
        <v>135</v>
      </c>
      <c r="D385" s="17"/>
      <c r="E385" s="6" t="s">
        <v>58</v>
      </c>
      <c r="F385" s="45" t="s">
        <v>321</v>
      </c>
      <c r="G385" s="6" t="n">
        <v>2</v>
      </c>
      <c r="H385" s="46" t="n">
        <v>1</v>
      </c>
      <c r="I385" s="15" t="n">
        <v>590.8</v>
      </c>
      <c r="J385" s="15" t="n">
        <v>539</v>
      </c>
      <c r="K385" s="15" t="n">
        <v>398.8</v>
      </c>
      <c r="L385" s="46" t="n">
        <v>14</v>
      </c>
      <c r="M385" s="15" t="n">
        <f aca="false">'Раздел 2'!C385</f>
        <v>454813.09</v>
      </c>
      <c r="N385" s="15" t="n">
        <v>0</v>
      </c>
      <c r="O385" s="15" t="n">
        <v>0</v>
      </c>
      <c r="P385" s="15" t="n">
        <f aca="false">M385</f>
        <v>454813.09</v>
      </c>
      <c r="Q385" s="51" t="n">
        <f aca="false">P385/J385</f>
        <v>843.809072356215</v>
      </c>
      <c r="R385" s="52" t="n">
        <v>5039.042</v>
      </c>
      <c r="S385" s="6" t="n">
        <v>2024</v>
      </c>
      <c r="T385" s="2"/>
      <c r="U385" s="2"/>
      <c r="V385" s="2"/>
      <c r="W385" s="2"/>
    </row>
    <row r="386" customFormat="false" ht="12.6" hidden="false" customHeight="true" outlineLevel="0" collapsed="false">
      <c r="A386" s="6" t="n">
        <f aca="false">A385+1</f>
        <v>15</v>
      </c>
      <c r="B386" s="45" t="s">
        <v>434</v>
      </c>
      <c r="C386" s="6" t="s">
        <v>314</v>
      </c>
      <c r="D386" s="97"/>
      <c r="E386" s="6" t="s">
        <v>58</v>
      </c>
      <c r="F386" s="45" t="s">
        <v>59</v>
      </c>
      <c r="G386" s="6" t="n">
        <v>2</v>
      </c>
      <c r="H386" s="46" t="n">
        <v>1</v>
      </c>
      <c r="I386" s="15" t="n">
        <v>367</v>
      </c>
      <c r="J386" s="15" t="n">
        <v>411.4</v>
      </c>
      <c r="K386" s="15" t="n">
        <v>180.9</v>
      </c>
      <c r="L386" s="46" t="n">
        <v>8</v>
      </c>
      <c r="M386" s="15" t="n">
        <f aca="false">'Раздел 2'!C386</f>
        <v>352990.56</v>
      </c>
      <c r="N386" s="15" t="n">
        <v>0</v>
      </c>
      <c r="O386" s="15" t="n">
        <v>0</v>
      </c>
      <c r="P386" s="15" t="n">
        <f aca="false">M386</f>
        <v>352990.56</v>
      </c>
      <c r="Q386" s="51" t="n">
        <f aca="false">P386/J386</f>
        <v>858.022751579971</v>
      </c>
      <c r="R386" s="52" t="n">
        <v>4075.438</v>
      </c>
      <c r="S386" s="6" t="n">
        <v>2024</v>
      </c>
      <c r="T386" s="2"/>
      <c r="U386" s="2"/>
      <c r="V386" s="2"/>
      <c r="W386" s="2"/>
    </row>
    <row r="387" customFormat="false" ht="12.6" hidden="false" customHeight="true" outlineLevel="0" collapsed="false">
      <c r="A387" s="6" t="n">
        <f aca="false">A386+1</f>
        <v>16</v>
      </c>
      <c r="B387" s="45" t="s">
        <v>435</v>
      </c>
      <c r="C387" s="6" t="s">
        <v>135</v>
      </c>
      <c r="D387" s="17"/>
      <c r="E387" s="6" t="s">
        <v>58</v>
      </c>
      <c r="F387" s="45" t="s">
        <v>59</v>
      </c>
      <c r="G387" s="6" t="n">
        <v>2</v>
      </c>
      <c r="H387" s="46" t="n">
        <v>1</v>
      </c>
      <c r="I387" s="15" t="n">
        <v>413</v>
      </c>
      <c r="J387" s="15" t="n">
        <v>371</v>
      </c>
      <c r="K387" s="15" t="n">
        <v>371.3</v>
      </c>
      <c r="L387" s="46" t="n">
        <v>8</v>
      </c>
      <c r="M387" s="15" t="n">
        <f aca="false">'Раздел 2'!C387</f>
        <v>353596.25</v>
      </c>
      <c r="N387" s="15" t="n">
        <v>0</v>
      </c>
      <c r="O387" s="15" t="n">
        <v>0</v>
      </c>
      <c r="P387" s="15" t="n">
        <f aca="false">M387</f>
        <v>353596.25</v>
      </c>
      <c r="Q387" s="51" t="n">
        <f aca="false">P387/J387</f>
        <v>953.08962264151</v>
      </c>
      <c r="R387" s="52" t="n">
        <v>4075.438</v>
      </c>
      <c r="S387" s="6" t="n">
        <v>2024</v>
      </c>
      <c r="T387" s="2"/>
      <c r="U387" s="2"/>
      <c r="V387" s="2"/>
      <c r="W387" s="2"/>
    </row>
    <row r="388" customFormat="false" ht="12.6" hidden="false" customHeight="true" outlineLevel="0" collapsed="false">
      <c r="A388" s="6" t="n">
        <f aca="false">A387+1</f>
        <v>17</v>
      </c>
      <c r="B388" s="45" t="s">
        <v>436</v>
      </c>
      <c r="C388" s="6" t="s">
        <v>314</v>
      </c>
      <c r="D388" s="17"/>
      <c r="E388" s="6" t="s">
        <v>58</v>
      </c>
      <c r="F388" s="45" t="s">
        <v>62</v>
      </c>
      <c r="G388" s="6" t="n">
        <v>2</v>
      </c>
      <c r="H388" s="46" t="n">
        <v>2</v>
      </c>
      <c r="I388" s="15" t="n">
        <v>529.8</v>
      </c>
      <c r="J388" s="15" t="n">
        <v>468</v>
      </c>
      <c r="K388" s="15" t="n">
        <v>385.7</v>
      </c>
      <c r="L388" s="46" t="n">
        <v>12</v>
      </c>
      <c r="M388" s="15" t="n">
        <f aca="false">'Раздел 2'!C388</f>
        <v>452809.27</v>
      </c>
      <c r="N388" s="15" t="n">
        <v>0</v>
      </c>
      <c r="O388" s="15" t="n">
        <v>0</v>
      </c>
      <c r="P388" s="15" t="n">
        <f aca="false">M388</f>
        <v>452809.27</v>
      </c>
      <c r="Q388" s="51" t="n">
        <f aca="false">P388/J388</f>
        <v>967.541175213675</v>
      </c>
      <c r="R388" s="52" t="n">
        <v>3937.388</v>
      </c>
      <c r="S388" s="6" t="n">
        <v>2024</v>
      </c>
      <c r="T388" s="2"/>
      <c r="U388" s="2"/>
      <c r="V388" s="2"/>
      <c r="W388" s="2"/>
    </row>
    <row r="389" customFormat="false" ht="12.6" hidden="false" customHeight="true" outlineLevel="0" collapsed="false">
      <c r="A389" s="6" t="n">
        <f aca="false">A388+1</f>
        <v>18</v>
      </c>
      <c r="B389" s="45" t="s">
        <v>437</v>
      </c>
      <c r="C389" s="6" t="s">
        <v>438</v>
      </c>
      <c r="D389" s="17"/>
      <c r="E389" s="6" t="s">
        <v>58</v>
      </c>
      <c r="F389" s="45" t="s">
        <v>321</v>
      </c>
      <c r="G389" s="6" t="n">
        <v>2</v>
      </c>
      <c r="H389" s="46" t="n">
        <v>2</v>
      </c>
      <c r="I389" s="15" t="n">
        <v>564.5</v>
      </c>
      <c r="J389" s="15" t="n">
        <v>508.2</v>
      </c>
      <c r="K389" s="15" t="n">
        <v>438.6</v>
      </c>
      <c r="L389" s="46" t="n">
        <v>8</v>
      </c>
      <c r="M389" s="15" t="n">
        <f aca="false">'Раздел 2'!C389</f>
        <v>384126.17</v>
      </c>
      <c r="N389" s="15" t="n">
        <v>0</v>
      </c>
      <c r="O389" s="15" t="n">
        <v>0</v>
      </c>
      <c r="P389" s="15" t="n">
        <f aca="false">M389</f>
        <v>384126.17</v>
      </c>
      <c r="Q389" s="51" t="n">
        <f aca="false">P389/J389</f>
        <v>755.856296733569</v>
      </c>
      <c r="R389" s="52" t="n">
        <v>5039.042</v>
      </c>
      <c r="S389" s="6" t="n">
        <v>2024</v>
      </c>
      <c r="T389" s="2"/>
      <c r="U389" s="2"/>
      <c r="V389" s="2"/>
      <c r="W389" s="2"/>
    </row>
    <row r="390" customFormat="false" ht="12.6" hidden="false" customHeight="true" outlineLevel="0" collapsed="false">
      <c r="A390" s="6" t="n">
        <f aca="false">A389+1</f>
        <v>19</v>
      </c>
      <c r="B390" s="45" t="s">
        <v>439</v>
      </c>
      <c r="C390" s="6" t="s">
        <v>305</v>
      </c>
      <c r="D390" s="17"/>
      <c r="E390" s="6" t="s">
        <v>58</v>
      </c>
      <c r="F390" s="45" t="s">
        <v>321</v>
      </c>
      <c r="G390" s="6" t="n">
        <v>2</v>
      </c>
      <c r="H390" s="46" t="n">
        <v>1</v>
      </c>
      <c r="I390" s="15" t="n">
        <v>317.2</v>
      </c>
      <c r="J390" s="15" t="n">
        <v>304.7</v>
      </c>
      <c r="K390" s="15" t="n">
        <v>187.8</v>
      </c>
      <c r="L390" s="46" t="n">
        <v>8</v>
      </c>
      <c r="M390" s="15" t="n">
        <f aca="false">'Раздел 2'!C390</f>
        <v>295789.59696</v>
      </c>
      <c r="N390" s="15" t="n">
        <v>0</v>
      </c>
      <c r="O390" s="15" t="n">
        <v>0</v>
      </c>
      <c r="P390" s="15" t="n">
        <f aca="false">M390</f>
        <v>295789.59696</v>
      </c>
      <c r="Q390" s="51" t="n">
        <f aca="false">P390/J390</f>
        <v>970.7568</v>
      </c>
      <c r="R390" s="52" t="n">
        <v>3235.856</v>
      </c>
      <c r="S390" s="6" t="n">
        <v>2024</v>
      </c>
      <c r="T390" s="2"/>
      <c r="U390" s="2"/>
      <c r="V390" s="2"/>
      <c r="W390" s="2"/>
    </row>
    <row r="391" customFormat="false" ht="12.6" hidden="false" customHeight="true" outlineLevel="0" collapsed="false">
      <c r="A391" s="6" t="n">
        <f aca="false">A390+1</f>
        <v>20</v>
      </c>
      <c r="B391" s="45" t="s">
        <v>440</v>
      </c>
      <c r="C391" s="6" t="s">
        <v>85</v>
      </c>
      <c r="D391" s="17"/>
      <c r="E391" s="6" t="s">
        <v>58</v>
      </c>
      <c r="F391" s="45" t="s">
        <v>59</v>
      </c>
      <c r="G391" s="6" t="n">
        <v>4</v>
      </c>
      <c r="H391" s="46" t="n">
        <v>2</v>
      </c>
      <c r="I391" s="15" t="n">
        <v>1606</v>
      </c>
      <c r="J391" s="15" t="n">
        <v>1231.2</v>
      </c>
      <c r="K391" s="15" t="n">
        <v>0</v>
      </c>
      <c r="L391" s="46" t="n">
        <v>29</v>
      </c>
      <c r="M391" s="15" t="n">
        <f aca="false">'Раздел 2'!C391</f>
        <v>675441.24</v>
      </c>
      <c r="N391" s="15" t="n">
        <v>0</v>
      </c>
      <c r="O391" s="15" t="n">
        <v>0</v>
      </c>
      <c r="P391" s="15" t="n">
        <f aca="false">M391</f>
        <v>675441.24</v>
      </c>
      <c r="Q391" s="51" t="n">
        <f aca="false">P391/J391</f>
        <v>548.603996101364</v>
      </c>
      <c r="R391" s="52" t="n">
        <v>2953.459</v>
      </c>
      <c r="S391" s="6" t="n">
        <v>2024</v>
      </c>
      <c r="T391" s="2"/>
      <c r="U391" s="2"/>
      <c r="V391" s="2"/>
      <c r="W391" s="2"/>
    </row>
    <row r="392" customFormat="false" ht="12.6" hidden="false" customHeight="true" outlineLevel="0" collapsed="false">
      <c r="A392" s="6" t="n">
        <f aca="false">A391+1</f>
        <v>21</v>
      </c>
      <c r="B392" s="59" t="s">
        <v>441</v>
      </c>
      <c r="C392" s="6" t="s">
        <v>135</v>
      </c>
      <c r="D392" s="17"/>
      <c r="E392" s="17" t="s">
        <v>49</v>
      </c>
      <c r="F392" s="45" t="s">
        <v>62</v>
      </c>
      <c r="G392" s="6" t="n">
        <v>5</v>
      </c>
      <c r="H392" s="46" t="n">
        <v>4</v>
      </c>
      <c r="I392" s="15" t="n">
        <v>3290</v>
      </c>
      <c r="J392" s="15" t="n">
        <v>2121.8</v>
      </c>
      <c r="K392" s="15" t="n">
        <v>0</v>
      </c>
      <c r="L392" s="46" t="n">
        <v>80</v>
      </c>
      <c r="M392" s="15" t="n">
        <f aca="false">'Раздел 2'!C392</f>
        <v>44710300.4709452</v>
      </c>
      <c r="N392" s="15" t="n">
        <v>0</v>
      </c>
      <c r="O392" s="15" t="n">
        <v>0</v>
      </c>
      <c r="P392" s="15" t="n">
        <f aca="false">M392</f>
        <v>44710300.4709452</v>
      </c>
      <c r="Q392" s="51" t="n">
        <f aca="false">P392/J392</f>
        <v>21071.873160027</v>
      </c>
      <c r="R392" s="52" t="n">
        <v>22170.72</v>
      </c>
      <c r="S392" s="6" t="n">
        <v>2024</v>
      </c>
      <c r="T392" s="2"/>
      <c r="U392" s="2"/>
      <c r="V392" s="2"/>
      <c r="W392" s="2"/>
    </row>
    <row r="393" customFormat="false" ht="12.75" hidden="false" customHeight="true" outlineLevel="0" collapsed="false">
      <c r="A393" s="27" t="s">
        <v>442</v>
      </c>
      <c r="B393" s="27"/>
      <c r="C393" s="29" t="n">
        <v>21</v>
      </c>
      <c r="D393" s="29"/>
      <c r="E393" s="29"/>
      <c r="F393" s="27"/>
      <c r="G393" s="29"/>
      <c r="H393" s="30"/>
      <c r="I393" s="32" t="n">
        <f aca="false">SUM(I372:I392)</f>
        <v>33296.9</v>
      </c>
      <c r="J393" s="32" t="n">
        <f aca="false">SUM(J372:J392)</f>
        <v>28445.72</v>
      </c>
      <c r="K393" s="32" t="n">
        <f aca="false">SUM(K372:K392)</f>
        <v>19840.3</v>
      </c>
      <c r="L393" s="32" t="n">
        <f aca="false">SUM(L372:L392)</f>
        <v>679</v>
      </c>
      <c r="M393" s="32" t="n">
        <f aca="false">SUM(M372:M392)</f>
        <v>56318025.1951052</v>
      </c>
      <c r="N393" s="32" t="n">
        <f aca="false">SUM(N372:N392)</f>
        <v>0</v>
      </c>
      <c r="O393" s="32" t="n">
        <f aca="false">SUM(O372:O392)</f>
        <v>0</v>
      </c>
      <c r="P393" s="32" t="n">
        <f aca="false">SUM(P372:P392)</f>
        <v>56318025.1951052</v>
      </c>
      <c r="Q393" s="60"/>
      <c r="R393" s="78"/>
      <c r="S393" s="29"/>
      <c r="T393" s="2"/>
      <c r="U393" s="2"/>
      <c r="V393" s="2"/>
      <c r="W393" s="2"/>
    </row>
    <row r="394" customFormat="false" ht="13.35" hidden="false" customHeight="true" outlineLevel="0" collapsed="false">
      <c r="A394" s="21" t="s">
        <v>443</v>
      </c>
      <c r="B394" s="21"/>
      <c r="C394" s="81" t="n">
        <f aca="false">C393+C371+C361</f>
        <v>36</v>
      </c>
      <c r="D394" s="81"/>
      <c r="E394" s="81"/>
      <c r="F394" s="81"/>
      <c r="G394" s="81"/>
      <c r="H394" s="81"/>
      <c r="I394" s="82" t="n">
        <f aca="false">I393+I371+I361</f>
        <v>45784.5</v>
      </c>
      <c r="J394" s="82" t="n">
        <f aca="false">J393+J371+J361</f>
        <v>38964.74</v>
      </c>
      <c r="K394" s="81" t="n">
        <f aca="false">K393+K371+K361</f>
        <v>28228.3</v>
      </c>
      <c r="L394" s="81" t="n">
        <f aca="false">L393+L371+L361</f>
        <v>951</v>
      </c>
      <c r="M394" s="82" t="n">
        <f aca="false">M371+M361+M393</f>
        <v>98417648.6121951</v>
      </c>
      <c r="N394" s="81"/>
      <c r="O394" s="81"/>
      <c r="P394" s="82" t="n">
        <f aca="false">P393+P371+P361</f>
        <v>98417648.612195</v>
      </c>
      <c r="Q394" s="25"/>
      <c r="R394" s="76"/>
      <c r="S394" s="23"/>
      <c r="T394" s="53"/>
      <c r="U394" s="53"/>
      <c r="V394" s="53"/>
      <c r="W394" s="53"/>
    </row>
    <row r="395" customFormat="false" ht="13.35" hidden="false" customHeight="true" outlineLevel="0" collapsed="false">
      <c r="A395" s="6"/>
      <c r="B395" s="43" t="s">
        <v>444</v>
      </c>
      <c r="C395" s="44"/>
      <c r="D395" s="6"/>
      <c r="E395" s="6"/>
      <c r="F395" s="45"/>
      <c r="G395" s="6"/>
      <c r="H395" s="46"/>
      <c r="I395" s="15"/>
      <c r="J395" s="15"/>
      <c r="K395" s="6"/>
      <c r="L395" s="46"/>
      <c r="M395" s="15"/>
      <c r="N395" s="15"/>
      <c r="O395" s="15"/>
      <c r="P395" s="47"/>
      <c r="Q395" s="51"/>
      <c r="R395" s="77"/>
      <c r="T395" s="2"/>
      <c r="U395" s="2"/>
      <c r="V395" s="2"/>
      <c r="W395" s="2"/>
    </row>
    <row r="396" customFormat="false" ht="12.75" hidden="false" customHeight="true" outlineLevel="0" collapsed="false">
      <c r="A396" s="6" t="n">
        <v>1</v>
      </c>
      <c r="B396" s="45" t="s">
        <v>445</v>
      </c>
      <c r="C396" s="6" t="n">
        <v>1955</v>
      </c>
      <c r="D396" s="17"/>
      <c r="E396" s="6" t="s">
        <v>58</v>
      </c>
      <c r="F396" s="45" t="s">
        <v>79</v>
      </c>
      <c r="G396" s="6" t="n">
        <v>4</v>
      </c>
      <c r="H396" s="46" t="n">
        <v>2</v>
      </c>
      <c r="I396" s="15" t="n">
        <v>1274.2</v>
      </c>
      <c r="J396" s="15" t="n">
        <v>825</v>
      </c>
      <c r="K396" s="15" t="n">
        <v>58.5</v>
      </c>
      <c r="L396" s="46" t="n">
        <v>33</v>
      </c>
      <c r="M396" s="15" t="n">
        <f aca="false">'Раздел 2'!C396</f>
        <v>14186617.11</v>
      </c>
      <c r="N396" s="15" t="n">
        <v>0</v>
      </c>
      <c r="O396" s="15" t="n">
        <v>0</v>
      </c>
      <c r="P396" s="15" t="n">
        <f aca="false">M396</f>
        <v>14186617.11</v>
      </c>
      <c r="Q396" s="51" t="n">
        <f aca="false">P396/J396</f>
        <v>17195.8995272727</v>
      </c>
      <c r="R396" s="52" t="n">
        <v>29534.59</v>
      </c>
      <c r="S396" s="6" t="n">
        <v>2022</v>
      </c>
      <c r="T396" s="2"/>
      <c r="U396" s="2"/>
      <c r="V396" s="2"/>
      <c r="W396" s="2"/>
    </row>
    <row r="397" customFormat="false" ht="12.75" hidden="false" customHeight="true" outlineLevel="0" collapsed="false">
      <c r="A397" s="6" t="n">
        <v>2</v>
      </c>
      <c r="B397" s="45" t="s">
        <v>446</v>
      </c>
      <c r="C397" s="6" t="n">
        <v>1968</v>
      </c>
      <c r="D397" s="6"/>
      <c r="E397" s="6" t="s">
        <v>58</v>
      </c>
      <c r="F397" s="45" t="s">
        <v>62</v>
      </c>
      <c r="G397" s="6" t="n">
        <v>2</v>
      </c>
      <c r="H397" s="46" t="n">
        <v>3</v>
      </c>
      <c r="I397" s="15" t="n">
        <v>1097</v>
      </c>
      <c r="J397" s="15" t="n">
        <v>1032</v>
      </c>
      <c r="K397" s="15" t="n">
        <v>0</v>
      </c>
      <c r="L397" s="6" t="n">
        <v>23</v>
      </c>
      <c r="M397" s="15" t="n">
        <f aca="false">'Раздел 2'!C397</f>
        <v>12499812.52</v>
      </c>
      <c r="N397" s="15" t="n">
        <v>0</v>
      </c>
      <c r="O397" s="15" t="n">
        <v>0</v>
      </c>
      <c r="P397" s="15" t="n">
        <f aca="false">M397</f>
        <v>12499812.52</v>
      </c>
      <c r="Q397" s="51" t="n">
        <f aca="false">P397/J397</f>
        <v>12112.2214341085</v>
      </c>
      <c r="R397" s="52" t="n">
        <v>32927.95</v>
      </c>
      <c r="S397" s="6" t="n">
        <v>2022</v>
      </c>
      <c r="T397" s="2"/>
      <c r="U397" s="2"/>
      <c r="V397" s="2"/>
      <c r="W397" s="2"/>
    </row>
    <row r="398" customFormat="false" ht="12.75" hidden="false" customHeight="true" outlineLevel="0" collapsed="false">
      <c r="A398" s="27" t="s">
        <v>447</v>
      </c>
      <c r="B398" s="27"/>
      <c r="C398" s="29" t="n">
        <v>2</v>
      </c>
      <c r="D398" s="29"/>
      <c r="E398" s="29"/>
      <c r="F398" s="27"/>
      <c r="G398" s="29"/>
      <c r="H398" s="30"/>
      <c r="I398" s="32" t="n">
        <f aca="false">SUM(I396:I397)</f>
        <v>2371.2</v>
      </c>
      <c r="J398" s="32" t="n">
        <f aca="false">SUM(J396:J397)</f>
        <v>1857</v>
      </c>
      <c r="K398" s="32" t="n">
        <f aca="false">SUM(K396:K397)</f>
        <v>58.5</v>
      </c>
      <c r="L398" s="32" t="n">
        <f aca="false">SUM(L396:L397)</f>
        <v>56</v>
      </c>
      <c r="M398" s="32" t="n">
        <f aca="false">SUM(M396:M397)</f>
        <v>26686429.63</v>
      </c>
      <c r="N398" s="32" t="n">
        <f aca="false">SUM(N396:N397)</f>
        <v>0</v>
      </c>
      <c r="O398" s="32" t="n">
        <f aca="false">SUM(O396:O397)</f>
        <v>0</v>
      </c>
      <c r="P398" s="32" t="n">
        <f aca="false">SUM(P396:P397)</f>
        <v>26686429.63</v>
      </c>
      <c r="Q398" s="60"/>
      <c r="R398" s="78"/>
      <c r="S398" s="29"/>
      <c r="T398" s="2"/>
      <c r="U398" s="2"/>
      <c r="V398" s="2"/>
      <c r="W398" s="2"/>
    </row>
    <row r="399" customFormat="false" ht="12.75" hidden="false" customHeight="true" outlineLevel="0" collapsed="false">
      <c r="A399" s="6" t="n">
        <v>1</v>
      </c>
      <c r="B399" s="45" t="s">
        <v>448</v>
      </c>
      <c r="C399" s="6" t="n">
        <v>1960</v>
      </c>
      <c r="D399" s="6"/>
      <c r="E399" s="6" t="s">
        <v>58</v>
      </c>
      <c r="F399" s="45" t="s">
        <v>62</v>
      </c>
      <c r="G399" s="6" t="n">
        <v>3</v>
      </c>
      <c r="H399" s="46" t="n">
        <v>2</v>
      </c>
      <c r="I399" s="15" t="n">
        <v>1042.7</v>
      </c>
      <c r="J399" s="15" t="n">
        <v>977</v>
      </c>
      <c r="K399" s="6" t="n">
        <v>895.9</v>
      </c>
      <c r="L399" s="46" t="n">
        <v>26</v>
      </c>
      <c r="M399" s="15" t="n">
        <f aca="false">'Раздел 2'!C399</f>
        <v>14450503.64</v>
      </c>
      <c r="N399" s="15" t="n">
        <v>0</v>
      </c>
      <c r="O399" s="15" t="n">
        <v>0</v>
      </c>
      <c r="P399" s="15" t="n">
        <f aca="false">M399</f>
        <v>14450503.64</v>
      </c>
      <c r="Q399" s="51" t="n">
        <f aca="false">P399/J399</f>
        <v>14790.6894984647</v>
      </c>
      <c r="R399" s="52" t="n">
        <v>23904.53</v>
      </c>
      <c r="S399" s="6" t="n">
        <v>2023</v>
      </c>
      <c r="T399" s="2"/>
      <c r="U399" s="2"/>
      <c r="V399" s="2"/>
      <c r="W399" s="2"/>
    </row>
    <row r="400" customFormat="false" ht="12.75" hidden="false" customHeight="true" outlineLevel="0" collapsed="false">
      <c r="A400" s="6" t="n">
        <v>2</v>
      </c>
      <c r="B400" s="45" t="s">
        <v>449</v>
      </c>
      <c r="C400" s="6" t="n">
        <v>1960</v>
      </c>
      <c r="D400" s="6"/>
      <c r="E400" s="6" t="s">
        <v>58</v>
      </c>
      <c r="F400" s="45" t="s">
        <v>79</v>
      </c>
      <c r="G400" s="6" t="n">
        <v>3</v>
      </c>
      <c r="H400" s="46" t="n">
        <v>2</v>
      </c>
      <c r="I400" s="15" t="n">
        <v>1039</v>
      </c>
      <c r="J400" s="15" t="n">
        <v>960.2</v>
      </c>
      <c r="K400" s="6" t="n">
        <v>785.9</v>
      </c>
      <c r="L400" s="46" t="n">
        <v>18</v>
      </c>
      <c r="M400" s="15" t="n">
        <f aca="false">'Раздел 2'!C400</f>
        <v>14594546.84</v>
      </c>
      <c r="N400" s="15" t="n">
        <v>0</v>
      </c>
      <c r="O400" s="15" t="n">
        <v>0</v>
      </c>
      <c r="P400" s="15" t="n">
        <f aca="false">M400</f>
        <v>14594546.84</v>
      </c>
      <c r="Q400" s="51" t="n">
        <f aca="false">P400/J400</f>
        <v>15199.4863986669</v>
      </c>
      <c r="R400" s="52" t="n">
        <v>22267.76</v>
      </c>
      <c r="S400" s="6" t="n">
        <v>2023</v>
      </c>
      <c r="T400" s="2"/>
      <c r="U400" s="2"/>
      <c r="V400" s="2"/>
      <c r="W400" s="2"/>
    </row>
    <row r="401" customFormat="false" ht="12.75" hidden="false" customHeight="true" outlineLevel="0" collapsed="false">
      <c r="A401" s="6" t="n">
        <v>3</v>
      </c>
      <c r="B401" s="45" t="s">
        <v>450</v>
      </c>
      <c r="C401" s="6" t="n">
        <v>1964</v>
      </c>
      <c r="D401" s="17"/>
      <c r="E401" s="6" t="s">
        <v>58</v>
      </c>
      <c r="F401" s="45" t="s">
        <v>79</v>
      </c>
      <c r="G401" s="6" t="n">
        <v>2</v>
      </c>
      <c r="H401" s="46" t="n">
        <v>3</v>
      </c>
      <c r="I401" s="15" t="n">
        <v>594.9</v>
      </c>
      <c r="J401" s="15" t="n">
        <v>541.1</v>
      </c>
      <c r="K401" s="15" t="n">
        <v>434.6</v>
      </c>
      <c r="L401" s="46" t="n">
        <v>12</v>
      </c>
      <c r="M401" s="15" t="n">
        <f aca="false">'Раздел 2'!C401</f>
        <v>10167681.36</v>
      </c>
      <c r="N401" s="15" t="n">
        <v>0</v>
      </c>
      <c r="O401" s="15" t="n">
        <v>0</v>
      </c>
      <c r="P401" s="15" t="n">
        <f aca="false">M401</f>
        <v>10167681.36</v>
      </c>
      <c r="Q401" s="51" t="n">
        <f aca="false">P401/J401</f>
        <v>18790.76207725</v>
      </c>
      <c r="R401" s="52" t="n">
        <v>39373.88</v>
      </c>
      <c r="S401" s="6" t="n">
        <v>2023</v>
      </c>
      <c r="T401" s="2"/>
      <c r="U401" s="2"/>
      <c r="V401" s="2"/>
      <c r="W401" s="2"/>
    </row>
    <row r="402" customFormat="false" ht="12.75" hidden="false" customHeight="true" outlineLevel="0" collapsed="false">
      <c r="A402" s="6" t="n">
        <v>4</v>
      </c>
      <c r="B402" s="72" t="s">
        <v>451</v>
      </c>
      <c r="C402" s="6" t="n">
        <v>1967</v>
      </c>
      <c r="D402" s="17"/>
      <c r="E402" s="6" t="s">
        <v>58</v>
      </c>
      <c r="F402" s="45" t="s">
        <v>79</v>
      </c>
      <c r="G402" s="6" t="n">
        <v>2</v>
      </c>
      <c r="H402" s="46" t="n">
        <v>2</v>
      </c>
      <c r="I402" s="15" t="n">
        <v>577.9</v>
      </c>
      <c r="J402" s="15" t="n">
        <v>524.7</v>
      </c>
      <c r="K402" s="15" t="n">
        <v>470.7</v>
      </c>
      <c r="L402" s="46" t="n">
        <v>13</v>
      </c>
      <c r="M402" s="15" t="n">
        <f aca="false">'Раздел 2'!C402</f>
        <v>9242557.67</v>
      </c>
      <c r="N402" s="15" t="n">
        <v>0</v>
      </c>
      <c r="O402" s="15" t="n">
        <v>0</v>
      </c>
      <c r="P402" s="15" t="n">
        <f aca="false">M402</f>
        <v>9242557.67</v>
      </c>
      <c r="Q402" s="51" t="n">
        <f aca="false">P402/J402</f>
        <v>17614.9374309129</v>
      </c>
      <c r="R402" s="52" t="n">
        <v>29488.42</v>
      </c>
      <c r="S402" s="6" t="n">
        <v>2023</v>
      </c>
      <c r="T402" s="2"/>
      <c r="U402" s="2"/>
      <c r="V402" s="2"/>
      <c r="W402" s="2"/>
    </row>
    <row r="403" customFormat="false" ht="12.75" hidden="false" customHeight="true" outlineLevel="0" collapsed="false">
      <c r="A403" s="6" t="n">
        <v>5</v>
      </c>
      <c r="B403" s="45" t="s">
        <v>452</v>
      </c>
      <c r="C403" s="6" t="n">
        <v>1962</v>
      </c>
      <c r="D403" s="6"/>
      <c r="E403" s="6" t="s">
        <v>58</v>
      </c>
      <c r="F403" s="45" t="s">
        <v>62</v>
      </c>
      <c r="G403" s="6" t="n">
        <v>5</v>
      </c>
      <c r="H403" s="46" t="n">
        <v>1</v>
      </c>
      <c r="I403" s="15" t="n">
        <v>2843.3</v>
      </c>
      <c r="J403" s="15" t="n">
        <v>2746.7</v>
      </c>
      <c r="K403" s="15" t="n">
        <v>0</v>
      </c>
      <c r="L403" s="46" t="n">
        <v>70</v>
      </c>
      <c r="M403" s="15" t="n">
        <f aca="false">'Раздел 2'!C403</f>
        <v>6407319.690506</v>
      </c>
      <c r="N403" s="15" t="n">
        <v>0</v>
      </c>
      <c r="O403" s="15" t="n">
        <v>0</v>
      </c>
      <c r="P403" s="15" t="n">
        <f aca="false">M403</f>
        <v>6407319.690506</v>
      </c>
      <c r="Q403" s="51" t="n">
        <f aca="false">P403/J403</f>
        <v>2332.73371336731</v>
      </c>
      <c r="R403" s="52" t="n">
        <v>5307.52</v>
      </c>
      <c r="S403" s="6" t="n">
        <v>2023</v>
      </c>
      <c r="T403" s="2"/>
      <c r="U403" s="2"/>
      <c r="V403" s="2"/>
      <c r="W403" s="2"/>
    </row>
    <row r="404" customFormat="false" ht="12.75" hidden="false" customHeight="true" outlineLevel="0" collapsed="false">
      <c r="A404" s="27" t="s">
        <v>453</v>
      </c>
      <c r="B404" s="27"/>
      <c r="C404" s="29" t="n">
        <v>5</v>
      </c>
      <c r="D404" s="29"/>
      <c r="E404" s="29"/>
      <c r="F404" s="27"/>
      <c r="G404" s="29"/>
      <c r="H404" s="30"/>
      <c r="I404" s="32" t="n">
        <f aca="false">SUM(I399:I403)</f>
        <v>6097.8</v>
      </c>
      <c r="J404" s="32" t="n">
        <f aca="false">SUM(J399:J403)</f>
        <v>5749.7</v>
      </c>
      <c r="K404" s="32" t="n">
        <f aca="false">SUM(K399:K403)</f>
        <v>2587.1</v>
      </c>
      <c r="L404" s="32" t="n">
        <f aca="false">SUM(L399:L403)</f>
        <v>139</v>
      </c>
      <c r="M404" s="32" t="n">
        <f aca="false">SUM(M399:M403)</f>
        <v>54862609.200506</v>
      </c>
      <c r="N404" s="32" t="n">
        <f aca="false">SUM(N399:N403)</f>
        <v>0</v>
      </c>
      <c r="O404" s="32" t="n">
        <f aca="false">SUM(O399:O403)</f>
        <v>0</v>
      </c>
      <c r="P404" s="32" t="n">
        <f aca="false">SUM(P399:P403)</f>
        <v>54862609.200506</v>
      </c>
      <c r="Q404" s="60"/>
      <c r="R404" s="78"/>
      <c r="S404" s="29"/>
      <c r="T404" s="2"/>
      <c r="U404" s="2"/>
      <c r="V404" s="2"/>
      <c r="W404" s="2"/>
    </row>
    <row r="405" customFormat="false" ht="12.75" hidden="false" customHeight="true" outlineLevel="0" collapsed="false">
      <c r="A405" s="6" t="n">
        <v>1</v>
      </c>
      <c r="B405" s="45" t="s">
        <v>454</v>
      </c>
      <c r="C405" s="6" t="n">
        <v>1969</v>
      </c>
      <c r="D405" s="17"/>
      <c r="E405" s="6" t="s">
        <v>58</v>
      </c>
      <c r="F405" s="45" t="s">
        <v>455</v>
      </c>
      <c r="G405" s="6" t="n">
        <v>2</v>
      </c>
      <c r="H405" s="46" t="n">
        <v>2</v>
      </c>
      <c r="I405" s="15" t="n">
        <v>392.6</v>
      </c>
      <c r="J405" s="15" t="n">
        <v>212.3</v>
      </c>
      <c r="K405" s="15" t="n">
        <v>0</v>
      </c>
      <c r="L405" s="46" t="n">
        <v>8</v>
      </c>
      <c r="M405" s="15" t="n">
        <f aca="false">'Раздел 2'!C405</f>
        <v>320936.58498</v>
      </c>
      <c r="N405" s="15" t="n">
        <v>0</v>
      </c>
      <c r="O405" s="15" t="n">
        <v>0</v>
      </c>
      <c r="P405" s="15" t="n">
        <f aca="false">M405</f>
        <v>320936.58498</v>
      </c>
      <c r="Q405" s="51" t="n">
        <f aca="false">P405/J405</f>
        <v>1511.7126</v>
      </c>
      <c r="R405" s="52" t="n">
        <v>5039.042</v>
      </c>
      <c r="S405" s="6" t="n">
        <v>2024</v>
      </c>
      <c r="T405" s="2"/>
      <c r="U405" s="2"/>
      <c r="V405" s="2"/>
      <c r="W405" s="2"/>
    </row>
    <row r="406" customFormat="false" ht="12.75" hidden="false" customHeight="true" outlineLevel="0" collapsed="false">
      <c r="A406" s="6" t="n">
        <v>2</v>
      </c>
      <c r="B406" s="45" t="s">
        <v>456</v>
      </c>
      <c r="C406" s="6" t="n">
        <v>1977</v>
      </c>
      <c r="D406" s="17"/>
      <c r="E406" s="6" t="s">
        <v>58</v>
      </c>
      <c r="F406" s="45" t="s">
        <v>79</v>
      </c>
      <c r="G406" s="6" t="n">
        <v>2</v>
      </c>
      <c r="H406" s="46" t="n">
        <v>2</v>
      </c>
      <c r="I406" s="15" t="n">
        <v>775.93</v>
      </c>
      <c r="J406" s="15" t="n">
        <v>393</v>
      </c>
      <c r="K406" s="15" t="n">
        <v>0</v>
      </c>
      <c r="L406" s="46" t="n">
        <v>16</v>
      </c>
      <c r="M406" s="15" t="n">
        <f aca="false">'Раздел 2'!C406</f>
        <v>464218.0452</v>
      </c>
      <c r="N406" s="15" t="n">
        <v>0</v>
      </c>
      <c r="O406" s="15" t="n">
        <v>0</v>
      </c>
      <c r="P406" s="15" t="n">
        <f aca="false">M406</f>
        <v>464218.0452</v>
      </c>
      <c r="Q406" s="51" t="n">
        <f aca="false">P406/J406</f>
        <v>1181.2164</v>
      </c>
      <c r="R406" s="52" t="n">
        <v>3937.388</v>
      </c>
      <c r="S406" s="6" t="n">
        <v>2024</v>
      </c>
      <c r="T406" s="2"/>
      <c r="U406" s="2"/>
      <c r="V406" s="2"/>
      <c r="W406" s="2"/>
    </row>
    <row r="407" customFormat="false" ht="12.75" hidden="false" customHeight="true" outlineLevel="0" collapsed="false">
      <c r="A407" s="6" t="n">
        <v>3</v>
      </c>
      <c r="B407" s="45" t="s">
        <v>457</v>
      </c>
      <c r="C407" s="6" t="n">
        <v>1977</v>
      </c>
      <c r="D407" s="17"/>
      <c r="E407" s="6" t="s">
        <v>58</v>
      </c>
      <c r="F407" s="45" t="s">
        <v>79</v>
      </c>
      <c r="G407" s="6" t="n">
        <v>2</v>
      </c>
      <c r="H407" s="46" t="n">
        <v>2</v>
      </c>
      <c r="I407" s="15" t="n">
        <v>757</v>
      </c>
      <c r="J407" s="15" t="n">
        <v>432</v>
      </c>
      <c r="K407" s="15" t="n">
        <v>0</v>
      </c>
      <c r="L407" s="46" t="n">
        <v>16</v>
      </c>
      <c r="M407" s="15" t="n">
        <f aca="false">'Раздел 2'!C407</f>
        <v>510285.4848</v>
      </c>
      <c r="N407" s="15" t="n">
        <v>0</v>
      </c>
      <c r="O407" s="15" t="n">
        <v>0</v>
      </c>
      <c r="P407" s="15" t="n">
        <f aca="false">M407</f>
        <v>510285.4848</v>
      </c>
      <c r="Q407" s="51" t="n">
        <f aca="false">P407/J407</f>
        <v>1181.2164</v>
      </c>
      <c r="R407" s="52" t="n">
        <v>3937.388</v>
      </c>
      <c r="S407" s="6" t="n">
        <v>2024</v>
      </c>
      <c r="T407" s="2"/>
      <c r="U407" s="2"/>
      <c r="V407" s="2"/>
      <c r="W407" s="2"/>
    </row>
    <row r="408" customFormat="false" ht="12.75" hidden="false" customHeight="true" outlineLevel="0" collapsed="false">
      <c r="A408" s="6" t="n">
        <v>4</v>
      </c>
      <c r="B408" s="45" t="s">
        <v>458</v>
      </c>
      <c r="C408" s="6" t="n">
        <v>1984</v>
      </c>
      <c r="D408" s="17"/>
      <c r="E408" s="6" t="s">
        <v>58</v>
      </c>
      <c r="F408" s="45" t="s">
        <v>59</v>
      </c>
      <c r="G408" s="6" t="n">
        <v>2</v>
      </c>
      <c r="H408" s="46" t="n">
        <v>3</v>
      </c>
      <c r="I408" s="15" t="n">
        <v>1984</v>
      </c>
      <c r="J408" s="15" t="n">
        <v>884</v>
      </c>
      <c r="K408" s="15" t="n">
        <v>0</v>
      </c>
      <c r="L408" s="46" t="n">
        <v>34</v>
      </c>
      <c r="M408" s="15" t="n">
        <f aca="false">'Раздел 2'!C408</f>
        <v>484965.94</v>
      </c>
      <c r="N408" s="15" t="n">
        <v>0</v>
      </c>
      <c r="O408" s="15" t="n">
        <v>0</v>
      </c>
      <c r="P408" s="15" t="n">
        <f aca="false">M408</f>
        <v>484965.94</v>
      </c>
      <c r="Q408" s="51" t="n">
        <f aca="false">P408/J408</f>
        <v>548.604004524887</v>
      </c>
      <c r="R408" s="52" t="n">
        <v>4075.438</v>
      </c>
      <c r="S408" s="6" t="n">
        <v>2024</v>
      </c>
      <c r="T408" s="2"/>
      <c r="U408" s="2"/>
      <c r="V408" s="2"/>
      <c r="W408" s="2"/>
    </row>
    <row r="409" customFormat="false" ht="12.75" hidden="false" customHeight="true" outlineLevel="0" collapsed="false">
      <c r="A409" s="6" t="n">
        <v>5</v>
      </c>
      <c r="B409" s="45" t="s">
        <v>459</v>
      </c>
      <c r="C409" s="6" t="n">
        <v>1984</v>
      </c>
      <c r="D409" s="17"/>
      <c r="E409" s="6" t="s">
        <v>58</v>
      </c>
      <c r="F409" s="45" t="s">
        <v>460</v>
      </c>
      <c r="G409" s="6" t="n">
        <v>2</v>
      </c>
      <c r="H409" s="46" t="n">
        <v>3</v>
      </c>
      <c r="I409" s="15" t="n">
        <v>1248</v>
      </c>
      <c r="J409" s="15" t="n">
        <v>865</v>
      </c>
      <c r="K409" s="15" t="n">
        <v>0</v>
      </c>
      <c r="L409" s="46" t="n">
        <v>21</v>
      </c>
      <c r="M409" s="15" t="n">
        <f aca="false">'Раздел 2'!C409</f>
        <v>474542.46</v>
      </c>
      <c r="N409" s="15" t="n">
        <v>0</v>
      </c>
      <c r="O409" s="15" t="n">
        <v>0</v>
      </c>
      <c r="P409" s="15" t="n">
        <f aca="false">M409</f>
        <v>474542.46</v>
      </c>
      <c r="Q409" s="51" t="n">
        <f aca="false">P409/J409</f>
        <v>548.604</v>
      </c>
      <c r="R409" s="52" t="n">
        <v>4075.438</v>
      </c>
      <c r="S409" s="6" t="n">
        <v>2024</v>
      </c>
      <c r="T409" s="2"/>
      <c r="U409" s="2"/>
      <c r="V409" s="2"/>
      <c r="W409" s="2"/>
    </row>
    <row r="410" customFormat="false" ht="12.75" hidden="false" customHeight="true" outlineLevel="0" collapsed="false">
      <c r="A410" s="27" t="s">
        <v>461</v>
      </c>
      <c r="B410" s="27"/>
      <c r="C410" s="29" t="n">
        <v>5</v>
      </c>
      <c r="D410" s="29"/>
      <c r="E410" s="29"/>
      <c r="F410" s="27"/>
      <c r="G410" s="29"/>
      <c r="H410" s="30"/>
      <c r="I410" s="32" t="n">
        <f aca="false">SUM(I405:I409)</f>
        <v>5157.53</v>
      </c>
      <c r="J410" s="32" t="n">
        <f aca="false">SUM(J405:J409)</f>
        <v>2786.3</v>
      </c>
      <c r="K410" s="32" t="n">
        <f aca="false">SUM(K405:K409)</f>
        <v>0</v>
      </c>
      <c r="L410" s="32" t="n">
        <f aca="false">SUM(L405:L409)</f>
        <v>95</v>
      </c>
      <c r="M410" s="32" t="n">
        <f aca="false">SUM(M405:M409)</f>
        <v>2254948.51498</v>
      </c>
      <c r="N410" s="32" t="n">
        <f aca="false">SUM(N405:N409)</f>
        <v>0</v>
      </c>
      <c r="O410" s="32" t="n">
        <f aca="false">SUM(O405:O409)</f>
        <v>0</v>
      </c>
      <c r="P410" s="32" t="n">
        <f aca="false">SUM(P405:P409)</f>
        <v>2254948.51498</v>
      </c>
      <c r="Q410" s="60"/>
      <c r="R410" s="78"/>
      <c r="S410" s="29"/>
      <c r="T410" s="2"/>
      <c r="U410" s="2"/>
      <c r="V410" s="2"/>
      <c r="W410" s="2"/>
    </row>
    <row r="411" customFormat="false" ht="13.35" hidden="false" customHeight="true" outlineLevel="0" collapsed="false">
      <c r="A411" s="21" t="s">
        <v>462</v>
      </c>
      <c r="B411" s="21"/>
      <c r="C411" s="81" t="n">
        <f aca="false">C410+C404+C398</f>
        <v>12</v>
      </c>
      <c r="D411" s="81"/>
      <c r="E411" s="81"/>
      <c r="F411" s="81"/>
      <c r="G411" s="81"/>
      <c r="H411" s="81"/>
      <c r="I411" s="82" t="n">
        <f aca="false">I410+I404+I398</f>
        <v>13626.53</v>
      </c>
      <c r="J411" s="82" t="n">
        <f aca="false">J410+J404+J398</f>
        <v>10393</v>
      </c>
      <c r="K411" s="81" t="n">
        <f aca="false">K410+K404+K398</f>
        <v>2645.6</v>
      </c>
      <c r="L411" s="81" t="n">
        <f aca="false">L410+L404+L398</f>
        <v>290</v>
      </c>
      <c r="M411" s="82" t="n">
        <f aca="false">M398+M404+M410</f>
        <v>83803987.345486</v>
      </c>
      <c r="N411" s="81"/>
      <c r="O411" s="81"/>
      <c r="P411" s="82" t="n">
        <f aca="false">P410+P404+P398</f>
        <v>83803987.345486</v>
      </c>
      <c r="Q411" s="25"/>
      <c r="R411" s="76"/>
      <c r="S411" s="23"/>
      <c r="T411" s="53"/>
      <c r="U411" s="53"/>
      <c r="V411" s="53"/>
      <c r="W411" s="53"/>
    </row>
    <row r="412" customFormat="false" ht="13.35" hidden="false" customHeight="true" outlineLevel="0" collapsed="false">
      <c r="A412" s="6"/>
      <c r="B412" s="43" t="s">
        <v>463</v>
      </c>
      <c r="C412" s="44"/>
      <c r="D412" s="6"/>
      <c r="E412" s="6"/>
      <c r="F412" s="45"/>
      <c r="G412" s="6"/>
      <c r="H412" s="46"/>
      <c r="I412" s="15"/>
      <c r="J412" s="15"/>
      <c r="K412" s="6"/>
      <c r="L412" s="46"/>
      <c r="M412" s="15"/>
      <c r="N412" s="15"/>
      <c r="O412" s="15"/>
      <c r="P412" s="47"/>
      <c r="Q412" s="51"/>
      <c r="R412" s="77"/>
      <c r="T412" s="2"/>
      <c r="U412" s="2"/>
      <c r="V412" s="2"/>
      <c r="W412" s="2"/>
    </row>
    <row r="413" customFormat="false" ht="13.35" hidden="false" customHeight="true" outlineLevel="0" collapsed="false">
      <c r="A413" s="6" t="n">
        <v>1</v>
      </c>
      <c r="B413" s="45" t="s">
        <v>464</v>
      </c>
      <c r="C413" s="6" t="n">
        <v>1974</v>
      </c>
      <c r="D413" s="6"/>
      <c r="E413" s="6" t="s">
        <v>58</v>
      </c>
      <c r="F413" s="45" t="s">
        <v>79</v>
      </c>
      <c r="G413" s="6" t="n">
        <v>2</v>
      </c>
      <c r="H413" s="46" t="n">
        <v>2</v>
      </c>
      <c r="I413" s="15" t="n">
        <v>553.6</v>
      </c>
      <c r="J413" s="15" t="n">
        <v>509.2</v>
      </c>
      <c r="K413" s="6" t="n">
        <v>481.4</v>
      </c>
      <c r="L413" s="46" t="n">
        <v>12</v>
      </c>
      <c r="M413" s="15" t="n">
        <f aca="false">'Раздел 2'!C413</f>
        <v>5561499.22</v>
      </c>
      <c r="N413" s="15" t="n">
        <v>0</v>
      </c>
      <c r="O413" s="15" t="n">
        <v>0</v>
      </c>
      <c r="P413" s="15" t="n">
        <f aca="false">M413</f>
        <v>5561499.22</v>
      </c>
      <c r="Q413" s="51" t="n">
        <f aca="false">P413/J413</f>
        <v>10922.0330322074</v>
      </c>
      <c r="R413" s="52" t="n">
        <v>33175.99</v>
      </c>
      <c r="S413" s="6" t="n">
        <v>2022</v>
      </c>
      <c r="T413" s="2"/>
      <c r="U413" s="2"/>
      <c r="V413" s="2"/>
      <c r="W413" s="2"/>
    </row>
    <row r="414" customFormat="false" ht="13.35" hidden="false" customHeight="true" outlineLevel="0" collapsed="false">
      <c r="A414" s="6" t="n">
        <v>2</v>
      </c>
      <c r="B414" s="45" t="s">
        <v>465</v>
      </c>
      <c r="C414" s="6" t="n">
        <v>1974</v>
      </c>
      <c r="D414" s="6"/>
      <c r="E414" s="6" t="s">
        <v>58</v>
      </c>
      <c r="F414" s="45" t="s">
        <v>79</v>
      </c>
      <c r="G414" s="6" t="n">
        <v>2</v>
      </c>
      <c r="H414" s="46" t="n">
        <v>2</v>
      </c>
      <c r="I414" s="15" t="n">
        <v>553.3</v>
      </c>
      <c r="J414" s="15" t="n">
        <v>509.1</v>
      </c>
      <c r="K414" s="6" t="n">
        <v>289.5</v>
      </c>
      <c r="L414" s="46" t="n">
        <v>12</v>
      </c>
      <c r="M414" s="15" t="n">
        <f aca="false">'Раздел 2'!C414</f>
        <v>9530544.32</v>
      </c>
      <c r="N414" s="15" t="n">
        <v>0</v>
      </c>
      <c r="O414" s="15" t="n">
        <v>0</v>
      </c>
      <c r="P414" s="15" t="n">
        <f aca="false">M414</f>
        <v>9530544.32</v>
      </c>
      <c r="Q414" s="51" t="n">
        <f aca="false">P414/J414</f>
        <v>18720.3777646828</v>
      </c>
      <c r="R414" s="52" t="n">
        <v>33175.99</v>
      </c>
      <c r="S414" s="6" t="n">
        <v>2022</v>
      </c>
      <c r="T414" s="2"/>
      <c r="U414" s="2"/>
      <c r="V414" s="2"/>
      <c r="W414" s="2"/>
    </row>
    <row r="415" customFormat="false" ht="12.75" hidden="false" customHeight="true" outlineLevel="0" collapsed="false">
      <c r="A415" s="27" t="s">
        <v>466</v>
      </c>
      <c r="B415" s="27"/>
      <c r="C415" s="29" t="n">
        <v>2</v>
      </c>
      <c r="D415" s="29"/>
      <c r="E415" s="29"/>
      <c r="F415" s="27"/>
      <c r="G415" s="29"/>
      <c r="H415" s="30"/>
      <c r="I415" s="32" t="n">
        <f aca="false">SUM(I413:I414)</f>
        <v>1106.9</v>
      </c>
      <c r="J415" s="32" t="n">
        <f aca="false">SUM(J413:J414)</f>
        <v>1018.3</v>
      </c>
      <c r="K415" s="32" t="n">
        <f aca="false">SUM(K413:K414)</f>
        <v>770.9</v>
      </c>
      <c r="L415" s="32" t="n">
        <f aca="false">SUM(L413:L414)</f>
        <v>24</v>
      </c>
      <c r="M415" s="32" t="n">
        <f aca="false">SUM(M413:M414)</f>
        <v>15092043.54</v>
      </c>
      <c r="N415" s="32" t="n">
        <f aca="false">SUM(N413:N414)</f>
        <v>0</v>
      </c>
      <c r="O415" s="32" t="n">
        <f aca="false">SUM(O413:O414)</f>
        <v>0</v>
      </c>
      <c r="P415" s="32" t="n">
        <f aca="false">SUM(P413:P414)</f>
        <v>15092043.54</v>
      </c>
      <c r="Q415" s="60"/>
      <c r="R415" s="78"/>
      <c r="S415" s="29"/>
      <c r="T415" s="2"/>
      <c r="U415" s="2"/>
      <c r="V415" s="2"/>
      <c r="W415" s="2"/>
    </row>
    <row r="416" customFormat="false" ht="12.75" hidden="false" customHeight="true" outlineLevel="0" collapsed="false">
      <c r="A416" s="6" t="n">
        <v>1</v>
      </c>
      <c r="B416" s="45" t="s">
        <v>467</v>
      </c>
      <c r="C416" s="6" t="n">
        <v>1961</v>
      </c>
      <c r="D416" s="17"/>
      <c r="E416" s="6" t="s">
        <v>58</v>
      </c>
      <c r="F416" s="45" t="s">
        <v>62</v>
      </c>
      <c r="G416" s="6" t="n">
        <v>2</v>
      </c>
      <c r="H416" s="46" t="n">
        <v>1</v>
      </c>
      <c r="I416" s="15" t="n">
        <v>309.9</v>
      </c>
      <c r="J416" s="15" t="n">
        <v>299.9</v>
      </c>
      <c r="K416" s="15" t="n">
        <v>227.7</v>
      </c>
      <c r="L416" s="6" t="n">
        <v>8</v>
      </c>
      <c r="M416" s="15" t="n">
        <f aca="false">'Раздел 2'!C416</f>
        <v>120074.87</v>
      </c>
      <c r="N416" s="15" t="n">
        <v>0</v>
      </c>
      <c r="O416" s="15" t="n">
        <v>0</v>
      </c>
      <c r="P416" s="15" t="n">
        <f aca="false">M416</f>
        <v>120074.87</v>
      </c>
      <c r="Q416" s="51" t="n">
        <f aca="false">P416/J416</f>
        <v>400.383027675892</v>
      </c>
      <c r="R416" s="52" t="n">
        <v>4075.438</v>
      </c>
      <c r="S416" s="6" t="n">
        <v>2023</v>
      </c>
      <c r="T416" s="2"/>
      <c r="U416" s="2"/>
      <c r="V416" s="2"/>
      <c r="W416" s="2"/>
    </row>
    <row r="417" customFormat="false" ht="12.75" hidden="false" customHeight="true" outlineLevel="0" collapsed="false">
      <c r="A417" s="6" t="n">
        <v>2</v>
      </c>
      <c r="B417" s="45" t="s">
        <v>468</v>
      </c>
      <c r="C417" s="6" t="n">
        <v>1976</v>
      </c>
      <c r="D417" s="17"/>
      <c r="E417" s="6" t="s">
        <v>58</v>
      </c>
      <c r="F417" s="45" t="s">
        <v>79</v>
      </c>
      <c r="G417" s="6" t="n">
        <v>2</v>
      </c>
      <c r="H417" s="46" t="n">
        <v>2</v>
      </c>
      <c r="I417" s="15" t="n">
        <v>852</v>
      </c>
      <c r="J417" s="15" t="n">
        <v>560.9</v>
      </c>
      <c r="K417" s="15" t="n">
        <v>560.9</v>
      </c>
      <c r="L417" s="6" t="n">
        <v>12</v>
      </c>
      <c r="M417" s="15" t="n">
        <f aca="false">'Раздел 2'!C417</f>
        <v>387939.28</v>
      </c>
      <c r="N417" s="15" t="n">
        <v>0</v>
      </c>
      <c r="O417" s="15" t="n">
        <v>0</v>
      </c>
      <c r="P417" s="15" t="n">
        <f aca="false">M417</f>
        <v>387939.28</v>
      </c>
      <c r="Q417" s="51" t="n">
        <f aca="false">P417/J417</f>
        <v>691.637154573008</v>
      </c>
      <c r="R417" s="52" t="n">
        <v>12882.22</v>
      </c>
      <c r="S417" s="6" t="n">
        <v>2023</v>
      </c>
      <c r="T417" s="2"/>
      <c r="U417" s="2"/>
      <c r="V417" s="2"/>
      <c r="W417" s="2"/>
    </row>
    <row r="418" customFormat="false" ht="12.75" hidden="false" customHeight="true" outlineLevel="0" collapsed="false">
      <c r="A418" s="6" t="n">
        <v>3</v>
      </c>
      <c r="B418" s="45" t="s">
        <v>469</v>
      </c>
      <c r="C418" s="6" t="n">
        <v>1968</v>
      </c>
      <c r="D418" s="17"/>
      <c r="E418" s="6" t="s">
        <v>58</v>
      </c>
      <c r="F418" s="45" t="s">
        <v>79</v>
      </c>
      <c r="G418" s="6" t="n">
        <v>2</v>
      </c>
      <c r="H418" s="46" t="n">
        <v>2</v>
      </c>
      <c r="I418" s="15" t="n">
        <v>547.4</v>
      </c>
      <c r="J418" s="15" t="n">
        <v>506.9</v>
      </c>
      <c r="K418" s="6" t="n">
        <v>279.7</v>
      </c>
      <c r="L418" s="46" t="n">
        <v>12</v>
      </c>
      <c r="M418" s="15" t="n">
        <f aca="false">'Раздел 2'!C418</f>
        <v>7498898.4</v>
      </c>
      <c r="N418" s="15" t="n">
        <v>0</v>
      </c>
      <c r="O418" s="15" t="n">
        <v>0</v>
      </c>
      <c r="P418" s="15" t="n">
        <f aca="false">M418</f>
        <v>7498898.4</v>
      </c>
      <c r="Q418" s="51" t="n">
        <f aca="false">P418/J418</f>
        <v>14793.6445058197</v>
      </c>
      <c r="R418" s="52" t="n">
        <v>33175.99</v>
      </c>
      <c r="S418" s="6" t="n">
        <v>2023</v>
      </c>
      <c r="T418" s="2"/>
      <c r="U418" s="2"/>
      <c r="V418" s="2"/>
      <c r="W418" s="2"/>
    </row>
    <row r="419" customFormat="false" ht="12.75" hidden="false" customHeight="true" outlineLevel="0" collapsed="false">
      <c r="A419" s="6" t="n">
        <v>4</v>
      </c>
      <c r="B419" s="45" t="s">
        <v>470</v>
      </c>
      <c r="C419" s="6" t="n">
        <v>1968</v>
      </c>
      <c r="D419" s="17"/>
      <c r="E419" s="6" t="s">
        <v>58</v>
      </c>
      <c r="F419" s="45" t="s">
        <v>79</v>
      </c>
      <c r="G419" s="6" t="n">
        <v>2</v>
      </c>
      <c r="H419" s="46" t="n">
        <v>2</v>
      </c>
      <c r="I419" s="15" t="n">
        <v>541.8</v>
      </c>
      <c r="J419" s="15" t="n">
        <v>499.7</v>
      </c>
      <c r="K419" s="6" t="n">
        <v>401.6</v>
      </c>
      <c r="L419" s="46" t="n">
        <v>12</v>
      </c>
      <c r="M419" s="15" t="n">
        <f aca="false">'Раздел 2'!C419</f>
        <v>9099942.22</v>
      </c>
      <c r="N419" s="15" t="n">
        <v>0</v>
      </c>
      <c r="O419" s="15" t="n">
        <v>0</v>
      </c>
      <c r="P419" s="15" t="n">
        <f aca="false">M419</f>
        <v>9099942.22</v>
      </c>
      <c r="Q419" s="51" t="n">
        <f aca="false">P419/J419</f>
        <v>18210.8109265559</v>
      </c>
      <c r="R419" s="52" t="n">
        <v>33175.99</v>
      </c>
      <c r="S419" s="6" t="n">
        <v>2023</v>
      </c>
      <c r="T419" s="2"/>
      <c r="U419" s="2"/>
      <c r="V419" s="2"/>
      <c r="W419" s="2"/>
    </row>
    <row r="420" customFormat="false" ht="12.75" hidden="false" customHeight="true" outlineLevel="0" collapsed="false">
      <c r="A420" s="6" t="n">
        <v>5</v>
      </c>
      <c r="B420" s="45" t="s">
        <v>471</v>
      </c>
      <c r="C420" s="6" t="n">
        <v>1964</v>
      </c>
      <c r="D420" s="17"/>
      <c r="E420" s="6" t="s">
        <v>58</v>
      </c>
      <c r="F420" s="45" t="s">
        <v>59</v>
      </c>
      <c r="G420" s="6" t="n">
        <v>2</v>
      </c>
      <c r="H420" s="46" t="n">
        <v>2</v>
      </c>
      <c r="I420" s="15" t="n">
        <v>466</v>
      </c>
      <c r="J420" s="15" t="n">
        <v>386.9</v>
      </c>
      <c r="K420" s="15" t="n">
        <v>0</v>
      </c>
      <c r="L420" s="6" t="n">
        <v>8</v>
      </c>
      <c r="M420" s="15" t="n">
        <f aca="false">'Раздел 2'!C420</f>
        <v>194551.63554</v>
      </c>
      <c r="N420" s="15" t="n">
        <v>0</v>
      </c>
      <c r="O420" s="15" t="n">
        <v>0</v>
      </c>
      <c r="P420" s="15" t="n">
        <f aca="false">M420</f>
        <v>194551.63554</v>
      </c>
      <c r="Q420" s="51" t="n">
        <f aca="false">P420/J420</f>
        <v>502.847339209098</v>
      </c>
      <c r="R420" s="52" t="n">
        <v>16488.59</v>
      </c>
      <c r="S420" s="6" t="n">
        <v>2023</v>
      </c>
      <c r="T420" s="2"/>
      <c r="U420" s="2"/>
      <c r="V420" s="2"/>
      <c r="W420" s="2"/>
    </row>
    <row r="421" customFormat="false" ht="12.75" hidden="false" customHeight="true" outlineLevel="0" collapsed="false">
      <c r="A421" s="27" t="s">
        <v>472</v>
      </c>
      <c r="B421" s="27"/>
      <c r="C421" s="29" t="n">
        <v>5</v>
      </c>
      <c r="D421" s="29"/>
      <c r="E421" s="29"/>
      <c r="F421" s="27"/>
      <c r="G421" s="29"/>
      <c r="H421" s="30"/>
      <c r="I421" s="32" t="n">
        <f aca="false">SUM(I416:I420)</f>
        <v>2717.1</v>
      </c>
      <c r="J421" s="32" t="n">
        <f aca="false">SUM(J416:J420)</f>
        <v>2254.3</v>
      </c>
      <c r="K421" s="32" t="n">
        <f aca="false">SUM(K416:K420)</f>
        <v>1469.9</v>
      </c>
      <c r="L421" s="32" t="n">
        <f aca="false">SUM(L416:L420)</f>
        <v>52</v>
      </c>
      <c r="M421" s="32" t="n">
        <f aca="false">SUM(M416:M420)</f>
        <v>17301406.40554</v>
      </c>
      <c r="N421" s="32" t="n">
        <f aca="false">SUM(N416:N420)</f>
        <v>0</v>
      </c>
      <c r="O421" s="32" t="n">
        <f aca="false">SUM(O416:O420)</f>
        <v>0</v>
      </c>
      <c r="P421" s="32" t="n">
        <f aca="false">SUM(P416:P420)</f>
        <v>17301406.40554</v>
      </c>
      <c r="Q421" s="60"/>
      <c r="R421" s="86"/>
      <c r="S421" s="80"/>
      <c r="T421" s="2"/>
      <c r="U421" s="2"/>
      <c r="V421" s="2"/>
      <c r="W421" s="2"/>
    </row>
    <row r="422" customFormat="false" ht="12.75" hidden="false" customHeight="true" outlineLevel="0" collapsed="false">
      <c r="A422" s="6" t="n">
        <v>1</v>
      </c>
      <c r="B422" s="68" t="s">
        <v>473</v>
      </c>
      <c r="C422" s="6" t="s">
        <v>116</v>
      </c>
      <c r="D422" s="17"/>
      <c r="E422" s="6" t="s">
        <v>58</v>
      </c>
      <c r="F422" s="45" t="s">
        <v>474</v>
      </c>
      <c r="G422" s="6" t="n">
        <v>2</v>
      </c>
      <c r="H422" s="46" t="n">
        <v>1</v>
      </c>
      <c r="I422" s="15" t="n">
        <v>351.2</v>
      </c>
      <c r="J422" s="15" t="n">
        <v>327.5</v>
      </c>
      <c r="K422" s="15" t="n">
        <v>0</v>
      </c>
      <c r="L422" s="6" t="n">
        <v>8</v>
      </c>
      <c r="M422" s="15" t="n">
        <f aca="false">'Раздел 2'!C422</f>
        <v>100000</v>
      </c>
      <c r="N422" s="15" t="n">
        <v>0</v>
      </c>
      <c r="O422" s="15" t="n">
        <v>0</v>
      </c>
      <c r="P422" s="15" t="n">
        <f aca="false">M422</f>
        <v>100000</v>
      </c>
      <c r="Q422" s="51" t="n">
        <f aca="false">P422/J422</f>
        <v>305.343511450382</v>
      </c>
      <c r="R422" s="52" t="n">
        <v>3235.856</v>
      </c>
      <c r="S422" s="6" t="n">
        <v>2024</v>
      </c>
      <c r="T422" s="2"/>
      <c r="U422" s="2"/>
      <c r="V422" s="2"/>
      <c r="W422" s="2"/>
    </row>
    <row r="423" customFormat="false" ht="12.75" hidden="false" customHeight="true" outlineLevel="0" collapsed="false">
      <c r="A423" s="6" t="n">
        <v>2</v>
      </c>
      <c r="B423" s="68" t="s">
        <v>475</v>
      </c>
      <c r="C423" s="6" t="s">
        <v>224</v>
      </c>
      <c r="D423" s="17"/>
      <c r="E423" s="6" t="s">
        <v>58</v>
      </c>
      <c r="F423" s="45" t="s">
        <v>476</v>
      </c>
      <c r="G423" s="6" t="n">
        <v>2</v>
      </c>
      <c r="H423" s="46" t="n">
        <v>2</v>
      </c>
      <c r="I423" s="15" t="n">
        <v>602.2</v>
      </c>
      <c r="J423" s="15" t="n">
        <v>581.5</v>
      </c>
      <c r="K423" s="15" t="n">
        <v>0</v>
      </c>
      <c r="L423" s="6" t="n">
        <v>12</v>
      </c>
      <c r="M423" s="15" t="n">
        <f aca="false">'Раздел 2'!C423</f>
        <v>100000</v>
      </c>
      <c r="N423" s="15" t="n">
        <v>0</v>
      </c>
      <c r="O423" s="15" t="n">
        <v>0</v>
      </c>
      <c r="P423" s="15" t="n">
        <f aca="false">M423</f>
        <v>100000</v>
      </c>
      <c r="Q423" s="51" t="n">
        <f aca="false">P423/J423</f>
        <v>171.969045571797</v>
      </c>
      <c r="R423" s="52" t="n">
        <v>5039.042</v>
      </c>
      <c r="S423" s="6" t="n">
        <v>2024</v>
      </c>
      <c r="T423" s="2"/>
      <c r="U423" s="2"/>
      <c r="V423" s="2"/>
      <c r="W423" s="2"/>
    </row>
    <row r="424" customFormat="false" ht="12.75" hidden="false" customHeight="true" outlineLevel="0" collapsed="false">
      <c r="A424" s="27" t="s">
        <v>477</v>
      </c>
      <c r="B424" s="27"/>
      <c r="C424" s="29" t="n">
        <v>2</v>
      </c>
      <c r="D424" s="29"/>
      <c r="E424" s="29"/>
      <c r="F424" s="27"/>
      <c r="G424" s="29"/>
      <c r="H424" s="30"/>
      <c r="I424" s="32" t="n">
        <f aca="false">SUM(I422:I423)</f>
        <v>953.4</v>
      </c>
      <c r="J424" s="32" t="n">
        <f aca="false">SUM(J422:J423)</f>
        <v>909</v>
      </c>
      <c r="K424" s="32" t="n">
        <f aca="false">SUM(K422:K423)</f>
        <v>0</v>
      </c>
      <c r="L424" s="32" t="n">
        <f aca="false">SUM(L422:L423)</f>
        <v>20</v>
      </c>
      <c r="M424" s="32" t="n">
        <f aca="false">SUM(M422:M423)</f>
        <v>200000</v>
      </c>
      <c r="N424" s="32" t="n">
        <f aca="false">SUM(N422:N423)</f>
        <v>0</v>
      </c>
      <c r="O424" s="32" t="n">
        <f aca="false">SUM(O422:O423)</f>
        <v>0</v>
      </c>
      <c r="P424" s="32" t="n">
        <f aca="false">SUM(P422:P423)</f>
        <v>200000</v>
      </c>
      <c r="Q424" s="60"/>
      <c r="R424" s="78"/>
      <c r="S424" s="29"/>
      <c r="T424" s="2"/>
      <c r="U424" s="2"/>
      <c r="V424" s="2"/>
      <c r="W424" s="2"/>
    </row>
    <row r="425" customFormat="false" ht="13.35" hidden="false" customHeight="true" outlineLevel="0" collapsed="false">
      <c r="A425" s="21" t="s">
        <v>478</v>
      </c>
      <c r="B425" s="21"/>
      <c r="C425" s="23" t="n">
        <f aca="false">C424+C421+C415</f>
        <v>9</v>
      </c>
      <c r="D425" s="23"/>
      <c r="E425" s="23"/>
      <c r="F425" s="23"/>
      <c r="G425" s="23"/>
      <c r="H425" s="23"/>
      <c r="I425" s="24" t="n">
        <f aca="false">I424+I421+I415</f>
        <v>4777.4</v>
      </c>
      <c r="J425" s="24" t="n">
        <f aca="false">J424+J421+J415</f>
        <v>4181.6</v>
      </c>
      <c r="K425" s="23" t="n">
        <f aca="false">K424+K421+K415</f>
        <v>2240.8</v>
      </c>
      <c r="L425" s="23" t="n">
        <f aca="false">L424+L421+L415</f>
        <v>96</v>
      </c>
      <c r="M425" s="24" t="n">
        <f aca="false">M415+M421+M424</f>
        <v>32593449.94554</v>
      </c>
      <c r="N425" s="23"/>
      <c r="O425" s="23"/>
      <c r="P425" s="24" t="n">
        <f aca="false">P424+P421+P415</f>
        <v>32593449.94554</v>
      </c>
      <c r="Q425" s="25"/>
      <c r="R425" s="76"/>
      <c r="S425" s="23"/>
      <c r="T425" s="53"/>
      <c r="U425" s="53"/>
      <c r="V425" s="53"/>
      <c r="W425" s="53"/>
    </row>
    <row r="426" customFormat="false" ht="13.35" hidden="false" customHeight="true" outlineLevel="0" collapsed="false">
      <c r="A426" s="6"/>
      <c r="B426" s="43" t="s">
        <v>479</v>
      </c>
      <c r="C426" s="44"/>
      <c r="D426" s="6"/>
      <c r="E426" s="6"/>
      <c r="F426" s="45"/>
      <c r="G426" s="6"/>
      <c r="H426" s="46"/>
      <c r="I426" s="15"/>
      <c r="J426" s="15"/>
      <c r="K426" s="6"/>
      <c r="L426" s="46"/>
      <c r="M426" s="15"/>
      <c r="N426" s="15"/>
      <c r="O426" s="15"/>
      <c r="P426" s="47"/>
      <c r="Q426" s="51"/>
      <c r="R426" s="77"/>
      <c r="T426" s="2"/>
      <c r="U426" s="2"/>
      <c r="V426" s="2"/>
      <c r="W426" s="2"/>
    </row>
    <row r="427" customFormat="false" ht="12.75" hidden="false" customHeight="true" outlineLevel="0" collapsed="false">
      <c r="A427" s="6" t="n">
        <v>1</v>
      </c>
      <c r="B427" s="45" t="s">
        <v>480</v>
      </c>
      <c r="C427" s="6" t="s">
        <v>85</v>
      </c>
      <c r="D427" s="17"/>
      <c r="E427" s="6" t="s">
        <v>58</v>
      </c>
      <c r="F427" s="45" t="s">
        <v>79</v>
      </c>
      <c r="G427" s="6" t="n">
        <v>2</v>
      </c>
      <c r="H427" s="46" t="n">
        <v>2</v>
      </c>
      <c r="I427" s="15" t="n">
        <v>435.3</v>
      </c>
      <c r="J427" s="15" t="n">
        <v>397</v>
      </c>
      <c r="K427" s="15" t="n">
        <v>397</v>
      </c>
      <c r="L427" s="6" t="n">
        <v>8</v>
      </c>
      <c r="M427" s="15" t="n">
        <f aca="false">'Раздел 2'!C427</f>
        <v>6490827.99</v>
      </c>
      <c r="N427" s="15" t="n">
        <v>0</v>
      </c>
      <c r="O427" s="15" t="n">
        <v>0</v>
      </c>
      <c r="P427" s="15" t="n">
        <f aca="false">M427</f>
        <v>6490827.99</v>
      </c>
      <c r="Q427" s="51" t="n">
        <f aca="false">P427/J427</f>
        <v>16349.6926700252</v>
      </c>
      <c r="R427" s="52" t="n">
        <v>33175.99</v>
      </c>
      <c r="S427" s="6" t="n">
        <v>2022</v>
      </c>
      <c r="T427" s="2"/>
      <c r="U427" s="2"/>
      <c r="V427" s="2"/>
      <c r="W427" s="2"/>
    </row>
    <row r="428" customFormat="false" ht="12.75" hidden="false" customHeight="true" outlineLevel="0" collapsed="false">
      <c r="A428" s="27" t="s">
        <v>481</v>
      </c>
      <c r="B428" s="27"/>
      <c r="C428" s="29" t="n">
        <v>1</v>
      </c>
      <c r="D428" s="29"/>
      <c r="E428" s="29"/>
      <c r="F428" s="27"/>
      <c r="G428" s="29"/>
      <c r="H428" s="30"/>
      <c r="I428" s="32" t="n">
        <f aca="false">SUM(I427:I427)</f>
        <v>435.3</v>
      </c>
      <c r="J428" s="32" t="n">
        <f aca="false">SUM(J427:J427)</f>
        <v>397</v>
      </c>
      <c r="K428" s="32" t="n">
        <f aca="false">SUM(K427:K427)</f>
        <v>397</v>
      </c>
      <c r="L428" s="32" t="n">
        <f aca="false">SUM(L427:L427)</f>
        <v>8</v>
      </c>
      <c r="M428" s="32" t="n">
        <f aca="false">SUM(M427:M427)</f>
        <v>6490827.99</v>
      </c>
      <c r="N428" s="32" t="n">
        <f aca="false">SUM(N427:N427)</f>
        <v>0</v>
      </c>
      <c r="O428" s="32" t="n">
        <f aca="false">SUM(O427:O427)</f>
        <v>0</v>
      </c>
      <c r="P428" s="32" t="n">
        <f aca="false">SUM(P427:P427)</f>
        <v>6490827.99</v>
      </c>
      <c r="Q428" s="60"/>
      <c r="R428" s="78"/>
      <c r="S428" s="29"/>
      <c r="T428" s="2"/>
      <c r="U428" s="2"/>
      <c r="V428" s="2"/>
      <c r="W428" s="2"/>
    </row>
    <row r="429" customFormat="false" ht="12.75" hidden="false" customHeight="true" outlineLevel="0" collapsed="false">
      <c r="A429" s="98" t="n">
        <v>1</v>
      </c>
      <c r="B429" s="99"/>
      <c r="C429" s="100"/>
      <c r="D429" s="100"/>
      <c r="E429" s="100"/>
      <c r="F429" s="99"/>
      <c r="G429" s="100"/>
      <c r="H429" s="101"/>
      <c r="I429" s="102"/>
      <c r="J429" s="102"/>
      <c r="K429" s="102"/>
      <c r="L429" s="102"/>
      <c r="M429" s="102"/>
      <c r="N429" s="102"/>
      <c r="O429" s="102"/>
      <c r="P429" s="102"/>
      <c r="Q429" s="103"/>
      <c r="R429" s="104"/>
      <c r="S429" s="100"/>
      <c r="T429" s="105"/>
      <c r="U429" s="105"/>
      <c r="V429" s="105"/>
      <c r="W429" s="105"/>
    </row>
    <row r="430" customFormat="false" ht="12.75" hidden="false" customHeight="true" outlineLevel="0" collapsed="false">
      <c r="A430" s="106" t="s">
        <v>482</v>
      </c>
      <c r="B430" s="106"/>
      <c r="C430" s="107" t="n">
        <v>0</v>
      </c>
      <c r="D430" s="29"/>
      <c r="E430" s="29"/>
      <c r="F430" s="27"/>
      <c r="G430" s="29"/>
      <c r="H430" s="30"/>
      <c r="I430" s="32" t="n">
        <v>0</v>
      </c>
      <c r="J430" s="32" t="n">
        <v>0</v>
      </c>
      <c r="K430" s="32" t="n">
        <v>0</v>
      </c>
      <c r="L430" s="32" t="n">
        <v>0</v>
      </c>
      <c r="M430" s="32" t="n">
        <v>0</v>
      </c>
      <c r="N430" s="32" t="n">
        <v>0</v>
      </c>
      <c r="O430" s="32" t="n">
        <v>0</v>
      </c>
      <c r="P430" s="32" t="n">
        <v>0</v>
      </c>
      <c r="Q430" s="60"/>
      <c r="R430" s="86"/>
      <c r="S430" s="80"/>
      <c r="T430" s="2"/>
      <c r="U430" s="2"/>
      <c r="V430" s="2"/>
      <c r="W430" s="2"/>
    </row>
    <row r="431" customFormat="false" ht="12.75" hidden="false" customHeight="true" outlineLevel="0" collapsed="false">
      <c r="A431" s="6" t="n">
        <v>1</v>
      </c>
      <c r="B431" s="59" t="s">
        <v>483</v>
      </c>
      <c r="C431" s="6" t="n">
        <v>1976</v>
      </c>
      <c r="D431" s="6"/>
      <c r="E431" s="17" t="s">
        <v>49</v>
      </c>
      <c r="F431" s="45" t="s">
        <v>59</v>
      </c>
      <c r="G431" s="6" t="n">
        <v>5</v>
      </c>
      <c r="H431" s="46" t="n">
        <v>4</v>
      </c>
      <c r="I431" s="15" t="n">
        <v>4131.6</v>
      </c>
      <c r="J431" s="15" t="n">
        <v>3326</v>
      </c>
      <c r="K431" s="15" t="n">
        <v>3326</v>
      </c>
      <c r="L431" s="6" t="n">
        <v>61</v>
      </c>
      <c r="M431" s="15" t="n">
        <f aca="false">'Раздел 2'!C431</f>
        <v>84423578.6898372</v>
      </c>
      <c r="N431" s="15" t="n">
        <v>0</v>
      </c>
      <c r="O431" s="15" t="n">
        <v>0</v>
      </c>
      <c r="P431" s="15" t="n">
        <f aca="false">M431</f>
        <v>84423578.6898372</v>
      </c>
      <c r="Q431" s="51" t="n">
        <f aca="false">P431/J431</f>
        <v>25382.9160222</v>
      </c>
      <c r="R431" s="52" t="n">
        <v>35953.93</v>
      </c>
      <c r="S431" s="6" t="n">
        <v>2024</v>
      </c>
      <c r="T431" s="2"/>
      <c r="U431" s="2"/>
      <c r="V431" s="2"/>
      <c r="W431" s="2"/>
    </row>
    <row r="432" customFormat="false" ht="12.75" hidden="false" customHeight="true" outlineLevel="0" collapsed="false">
      <c r="A432" s="66" t="n">
        <v>2</v>
      </c>
      <c r="B432" s="45" t="s">
        <v>480</v>
      </c>
      <c r="C432" s="6" t="s">
        <v>85</v>
      </c>
      <c r="D432" s="17"/>
      <c r="E432" s="6" t="s">
        <v>58</v>
      </c>
      <c r="F432" s="45" t="s">
        <v>79</v>
      </c>
      <c r="G432" s="6" t="n">
        <v>2</v>
      </c>
      <c r="H432" s="46" t="n">
        <v>2</v>
      </c>
      <c r="I432" s="15" t="n">
        <v>435.3</v>
      </c>
      <c r="J432" s="15" t="n">
        <v>397</v>
      </c>
      <c r="K432" s="15" t="n">
        <v>397</v>
      </c>
      <c r="L432" s="6" t="n">
        <v>8</v>
      </c>
      <c r="M432" s="15" t="n">
        <f aca="false">'Раздел 2'!C432</f>
        <v>2020096.012</v>
      </c>
      <c r="N432" s="15" t="n">
        <v>0</v>
      </c>
      <c r="O432" s="15" t="n">
        <v>0</v>
      </c>
      <c r="P432" s="15" t="n">
        <f aca="false">M432</f>
        <v>2020096.012</v>
      </c>
      <c r="Q432" s="51" t="n">
        <f aca="false">P432/J432</f>
        <v>5088.40305289672</v>
      </c>
      <c r="R432" s="52" t="n">
        <v>33175.99</v>
      </c>
      <c r="S432" s="6" t="n">
        <v>2024</v>
      </c>
      <c r="T432" s="108"/>
      <c r="U432" s="108"/>
      <c r="V432" s="108"/>
      <c r="W432" s="108"/>
    </row>
    <row r="433" customFormat="false" ht="12.75" hidden="false" customHeight="true" outlineLevel="0" collapsed="false">
      <c r="A433" s="27" t="s">
        <v>484</v>
      </c>
      <c r="B433" s="27"/>
      <c r="C433" s="29" t="n">
        <v>2</v>
      </c>
      <c r="D433" s="29"/>
      <c r="E433" s="29"/>
      <c r="F433" s="27"/>
      <c r="G433" s="29"/>
      <c r="H433" s="30"/>
      <c r="I433" s="32" t="n">
        <f aca="false">SUM(I431:I432)</f>
        <v>4566.9</v>
      </c>
      <c r="J433" s="32" t="n">
        <f aca="false">SUM(J431:J432)</f>
        <v>3723</v>
      </c>
      <c r="K433" s="32" t="n">
        <f aca="false">SUM(K431:K432)</f>
        <v>3723</v>
      </c>
      <c r="L433" s="32" t="n">
        <f aca="false">SUM(L431:L432)</f>
        <v>69</v>
      </c>
      <c r="M433" s="32" t="n">
        <f aca="false">SUM(M431:M432)</f>
        <v>86443674.7018372</v>
      </c>
      <c r="N433" s="32" t="n">
        <f aca="false">SUM(N431:N432)</f>
        <v>0</v>
      </c>
      <c r="O433" s="32" t="n">
        <f aca="false">SUM(O431:O432)</f>
        <v>0</v>
      </c>
      <c r="P433" s="32" t="n">
        <f aca="false">SUM(P431:P432)</f>
        <v>86443674.7018372</v>
      </c>
      <c r="Q433" s="60"/>
      <c r="R433" s="78"/>
      <c r="S433" s="29"/>
      <c r="T433" s="2"/>
      <c r="U433" s="2"/>
      <c r="V433" s="2"/>
      <c r="W433" s="2"/>
    </row>
    <row r="434" customFormat="false" ht="13.35" hidden="false" customHeight="true" outlineLevel="0" collapsed="false">
      <c r="A434" s="21" t="s">
        <v>485</v>
      </c>
      <c r="B434" s="21"/>
      <c r="C434" s="81" t="n">
        <f aca="false">C428+C430+C433</f>
        <v>3</v>
      </c>
      <c r="D434" s="81"/>
      <c r="E434" s="81"/>
      <c r="F434" s="81"/>
      <c r="G434" s="81"/>
      <c r="H434" s="81"/>
      <c r="I434" s="82" t="n">
        <f aca="false">I428+I430+I433</f>
        <v>5002.2</v>
      </c>
      <c r="J434" s="82" t="n">
        <f aca="false">J428+J430+J433</f>
        <v>4120</v>
      </c>
      <c r="K434" s="82" t="n">
        <f aca="false">K433+K430+K428</f>
        <v>4120</v>
      </c>
      <c r="L434" s="81" t="n">
        <f aca="false">L428+L430+L433</f>
        <v>77</v>
      </c>
      <c r="M434" s="82" t="n">
        <f aca="false">M428+M430+M433</f>
        <v>92934502.6918372</v>
      </c>
      <c r="N434" s="81"/>
      <c r="O434" s="81"/>
      <c r="P434" s="82" t="n">
        <f aca="false">P433+P430+P428</f>
        <v>92934502.6918372</v>
      </c>
      <c r="Q434" s="25"/>
      <c r="R434" s="76"/>
      <c r="S434" s="23"/>
      <c r="T434" s="53"/>
      <c r="U434" s="53"/>
      <c r="V434" s="53"/>
      <c r="W434" s="53"/>
    </row>
    <row r="435" customFormat="false" ht="13.35" hidden="false" customHeight="true" outlineLevel="0" collapsed="false">
      <c r="A435" s="6"/>
      <c r="B435" s="43" t="s">
        <v>486</v>
      </c>
      <c r="C435" s="44"/>
      <c r="D435" s="6"/>
      <c r="E435" s="6"/>
      <c r="F435" s="45"/>
      <c r="G435" s="6"/>
      <c r="H435" s="46"/>
      <c r="I435" s="15"/>
      <c r="J435" s="15"/>
      <c r="K435" s="6"/>
      <c r="L435" s="46"/>
      <c r="M435" s="15"/>
      <c r="N435" s="15"/>
      <c r="O435" s="15"/>
      <c r="P435" s="47"/>
      <c r="Q435" s="51"/>
      <c r="R435" s="77"/>
      <c r="T435" s="2"/>
      <c r="U435" s="2"/>
      <c r="V435" s="2"/>
      <c r="W435" s="2"/>
    </row>
    <row r="436" customFormat="false" ht="12.75" hidden="false" customHeight="true" outlineLevel="0" collapsed="false">
      <c r="A436" s="6" t="n">
        <v>1</v>
      </c>
      <c r="B436" s="45" t="s">
        <v>487</v>
      </c>
      <c r="C436" s="6" t="s">
        <v>98</v>
      </c>
      <c r="D436" s="17"/>
      <c r="E436" s="6" t="s">
        <v>58</v>
      </c>
      <c r="F436" s="45" t="s">
        <v>59</v>
      </c>
      <c r="G436" s="6" t="n">
        <v>4</v>
      </c>
      <c r="H436" s="46" t="n">
        <v>2</v>
      </c>
      <c r="I436" s="15" t="n">
        <v>2342.3</v>
      </c>
      <c r="J436" s="15" t="n">
        <v>1826.14</v>
      </c>
      <c r="K436" s="15" t="n">
        <v>1231.64</v>
      </c>
      <c r="L436" s="6" t="n">
        <v>90</v>
      </c>
      <c r="M436" s="15" t="n">
        <f aca="false">'Раздел 2'!C436</f>
        <v>322586.02</v>
      </c>
      <c r="N436" s="15" t="n">
        <v>0</v>
      </c>
      <c r="O436" s="15" t="n">
        <v>0</v>
      </c>
      <c r="P436" s="15" t="n">
        <f aca="false">M436</f>
        <v>322586.02</v>
      </c>
      <c r="Q436" s="51" t="n">
        <f aca="false">P436/J436</f>
        <v>176.64911781134</v>
      </c>
      <c r="R436" s="52" t="n">
        <v>3595.393</v>
      </c>
      <c r="S436" s="6" t="n">
        <v>2022</v>
      </c>
      <c r="T436" s="2"/>
      <c r="U436" s="2"/>
      <c r="V436" s="2"/>
      <c r="W436" s="2"/>
    </row>
    <row r="437" customFormat="false" ht="12.75" hidden="false" customHeight="true" outlineLevel="0" collapsed="false">
      <c r="A437" s="6" t="n">
        <f aca="false">A436+1</f>
        <v>2</v>
      </c>
      <c r="B437" s="45" t="s">
        <v>488</v>
      </c>
      <c r="C437" s="6" t="s">
        <v>104</v>
      </c>
      <c r="D437" s="17"/>
      <c r="E437" s="6" t="s">
        <v>58</v>
      </c>
      <c r="F437" s="45" t="s">
        <v>59</v>
      </c>
      <c r="G437" s="6" t="n">
        <v>3</v>
      </c>
      <c r="H437" s="46" t="n">
        <v>2</v>
      </c>
      <c r="I437" s="15" t="n">
        <v>2250.8</v>
      </c>
      <c r="J437" s="15" t="n">
        <v>2200.8</v>
      </c>
      <c r="K437" s="15" t="n">
        <v>1923.2</v>
      </c>
      <c r="L437" s="6" t="n">
        <v>30</v>
      </c>
      <c r="M437" s="15" t="n">
        <f aca="false">'Раздел 2'!C437</f>
        <v>316551.82</v>
      </c>
      <c r="N437" s="15" t="n">
        <v>0</v>
      </c>
      <c r="O437" s="15" t="n">
        <v>0</v>
      </c>
      <c r="P437" s="15" t="n">
        <f aca="false">M437</f>
        <v>316551.82</v>
      </c>
      <c r="Q437" s="51" t="n">
        <f aca="false">P437/J437</f>
        <v>143.834887313704</v>
      </c>
      <c r="R437" s="52" t="n">
        <v>2953.459</v>
      </c>
      <c r="S437" s="6" t="n">
        <v>2022</v>
      </c>
      <c r="T437" s="2"/>
      <c r="U437" s="2"/>
      <c r="V437" s="2"/>
      <c r="W437" s="2"/>
    </row>
    <row r="438" customFormat="false" ht="12.75" hidden="false" customHeight="true" outlineLevel="0" collapsed="false">
      <c r="A438" s="6" t="n">
        <f aca="false">A437+1</f>
        <v>3</v>
      </c>
      <c r="B438" s="45" t="s">
        <v>489</v>
      </c>
      <c r="C438" s="6" t="s">
        <v>98</v>
      </c>
      <c r="D438" s="17"/>
      <c r="E438" s="6" t="s">
        <v>58</v>
      </c>
      <c r="F438" s="45" t="s">
        <v>59</v>
      </c>
      <c r="G438" s="6" t="n">
        <v>4</v>
      </c>
      <c r="H438" s="46" t="n">
        <v>2</v>
      </c>
      <c r="I438" s="15" t="n">
        <v>1869.8</v>
      </c>
      <c r="J438" s="15" t="n">
        <v>1759.4</v>
      </c>
      <c r="K438" s="15" t="n">
        <v>1398.78</v>
      </c>
      <c r="L438" s="6" t="n">
        <v>35</v>
      </c>
      <c r="M438" s="15" t="n">
        <f aca="false">'Раздел 2'!C438</f>
        <v>274651.32</v>
      </c>
      <c r="N438" s="15" t="n">
        <v>0</v>
      </c>
      <c r="O438" s="15" t="n">
        <v>0</v>
      </c>
      <c r="P438" s="15" t="n">
        <f aca="false">M438</f>
        <v>274651.32</v>
      </c>
      <c r="Q438" s="51" t="n">
        <f aca="false">P438/J438</f>
        <v>156.105104012732</v>
      </c>
      <c r="R438" s="52" t="n">
        <v>2953.459</v>
      </c>
      <c r="S438" s="6" t="n">
        <v>2022</v>
      </c>
      <c r="T438" s="2"/>
      <c r="U438" s="2"/>
      <c r="V438" s="2"/>
      <c r="W438" s="2"/>
    </row>
    <row r="439" customFormat="false" ht="12.75" hidden="false" customHeight="true" outlineLevel="0" collapsed="false">
      <c r="A439" s="6" t="n">
        <f aca="false">A438+1</f>
        <v>4</v>
      </c>
      <c r="B439" s="45" t="s">
        <v>490</v>
      </c>
      <c r="C439" s="6" t="s">
        <v>70</v>
      </c>
      <c r="D439" s="17"/>
      <c r="E439" s="6" t="s">
        <v>58</v>
      </c>
      <c r="F439" s="45" t="s">
        <v>59</v>
      </c>
      <c r="G439" s="6" t="n">
        <v>3</v>
      </c>
      <c r="H439" s="46" t="n">
        <v>2</v>
      </c>
      <c r="I439" s="15" t="n">
        <v>1848.98</v>
      </c>
      <c r="J439" s="15" t="n">
        <v>1724.57</v>
      </c>
      <c r="K439" s="15" t="n">
        <v>1468.15</v>
      </c>
      <c r="L439" s="6" t="n">
        <v>19</v>
      </c>
      <c r="M439" s="15" t="n">
        <f aca="false">'Раздел 2'!C439</f>
        <v>264324.36</v>
      </c>
      <c r="N439" s="15" t="n">
        <v>0</v>
      </c>
      <c r="O439" s="15" t="n">
        <v>0</v>
      </c>
      <c r="P439" s="15" t="n">
        <f aca="false">M439</f>
        <v>264324.36</v>
      </c>
      <c r="Q439" s="51" t="n">
        <f aca="false">P439/J439</f>
        <v>153.269719408316</v>
      </c>
      <c r="R439" s="52" t="n">
        <v>2953.459</v>
      </c>
      <c r="S439" s="6" t="n">
        <v>2022</v>
      </c>
      <c r="T439" s="2"/>
      <c r="U439" s="2"/>
      <c r="V439" s="2"/>
      <c r="W439" s="2"/>
    </row>
    <row r="440" customFormat="false" ht="12.75" hidden="false" customHeight="true" outlineLevel="0" collapsed="false">
      <c r="A440" s="6" t="n">
        <f aca="false">A439+1</f>
        <v>5</v>
      </c>
      <c r="B440" s="45" t="s">
        <v>491</v>
      </c>
      <c r="C440" s="6" t="s">
        <v>492</v>
      </c>
      <c r="D440" s="17"/>
      <c r="E440" s="6" t="s">
        <v>58</v>
      </c>
      <c r="F440" s="45" t="s">
        <v>303</v>
      </c>
      <c r="G440" s="6" t="n">
        <v>2</v>
      </c>
      <c r="H440" s="46" t="n">
        <v>8</v>
      </c>
      <c r="I440" s="15" t="n">
        <v>583</v>
      </c>
      <c r="J440" s="15" t="n">
        <v>553</v>
      </c>
      <c r="K440" s="15" t="n">
        <v>418.9</v>
      </c>
      <c r="L440" s="6" t="n">
        <v>14</v>
      </c>
      <c r="M440" s="15" t="n">
        <f aca="false">'Раздел 2'!C440</f>
        <v>49466.48</v>
      </c>
      <c r="N440" s="15" t="n">
        <v>0</v>
      </c>
      <c r="O440" s="15" t="n">
        <v>0</v>
      </c>
      <c r="P440" s="15" t="n">
        <f aca="false">M440</f>
        <v>49466.48</v>
      </c>
      <c r="Q440" s="51" t="n">
        <f aca="false">P440/J440</f>
        <v>89.4511392405063</v>
      </c>
      <c r="R440" s="52" t="n">
        <v>5039.042</v>
      </c>
      <c r="S440" s="6" t="n">
        <v>2022</v>
      </c>
      <c r="T440" s="2"/>
      <c r="U440" s="2"/>
      <c r="V440" s="2"/>
      <c r="W440" s="2"/>
    </row>
    <row r="441" customFormat="false" ht="12.75" hidden="false" customHeight="true" outlineLevel="0" collapsed="false">
      <c r="A441" s="6" t="n">
        <f aca="false">A440+1</f>
        <v>6</v>
      </c>
      <c r="B441" s="45" t="s">
        <v>493</v>
      </c>
      <c r="C441" s="6" t="s">
        <v>494</v>
      </c>
      <c r="D441" s="17"/>
      <c r="E441" s="6" t="s">
        <v>58</v>
      </c>
      <c r="F441" s="45" t="s">
        <v>303</v>
      </c>
      <c r="G441" s="6" t="n">
        <v>2</v>
      </c>
      <c r="H441" s="46" t="n">
        <v>8</v>
      </c>
      <c r="I441" s="15" t="n">
        <v>577.6</v>
      </c>
      <c r="J441" s="15" t="n">
        <v>547.6</v>
      </c>
      <c r="K441" s="15" t="n">
        <v>249.8</v>
      </c>
      <c r="L441" s="6" t="n">
        <v>13</v>
      </c>
      <c r="M441" s="15" t="n">
        <f aca="false">'Раздел 2'!C441</f>
        <v>49466.48</v>
      </c>
      <c r="N441" s="15" t="n">
        <v>0</v>
      </c>
      <c r="O441" s="15" t="n">
        <v>0</v>
      </c>
      <c r="P441" s="15" t="n">
        <f aca="false">M441</f>
        <v>49466.48</v>
      </c>
      <c r="Q441" s="51" t="n">
        <f aca="false">P441/J441</f>
        <v>90.3332359386414</v>
      </c>
      <c r="R441" s="52" t="n">
        <v>5039.042</v>
      </c>
      <c r="S441" s="6" t="n">
        <v>2022</v>
      </c>
      <c r="T441" s="2"/>
      <c r="U441" s="2"/>
      <c r="V441" s="2"/>
      <c r="W441" s="2"/>
    </row>
    <row r="442" customFormat="false" ht="12.75" hidden="false" customHeight="true" outlineLevel="0" collapsed="false">
      <c r="A442" s="6" t="n">
        <f aca="false">A441+1</f>
        <v>7</v>
      </c>
      <c r="B442" s="45" t="s">
        <v>495</v>
      </c>
      <c r="C442" s="6" t="s">
        <v>494</v>
      </c>
      <c r="D442" s="17"/>
      <c r="E442" s="6" t="s">
        <v>58</v>
      </c>
      <c r="F442" s="45" t="s">
        <v>303</v>
      </c>
      <c r="G442" s="6" t="n">
        <v>1</v>
      </c>
      <c r="H442" s="46" t="n">
        <v>4</v>
      </c>
      <c r="I442" s="15" t="n">
        <v>362</v>
      </c>
      <c r="J442" s="15" t="n">
        <v>342</v>
      </c>
      <c r="K442" s="15" t="n">
        <v>140</v>
      </c>
      <c r="L442" s="6" t="n">
        <v>10</v>
      </c>
      <c r="M442" s="15" t="n">
        <f aca="false">'Раздел 2'!C442</f>
        <v>53245.39</v>
      </c>
      <c r="N442" s="15" t="n">
        <v>0</v>
      </c>
      <c r="O442" s="15" t="n">
        <v>0</v>
      </c>
      <c r="P442" s="15" t="n">
        <f aca="false">M442</f>
        <v>53245.39</v>
      </c>
      <c r="Q442" s="51" t="n">
        <f aca="false">P442/J442</f>
        <v>155.688274853801</v>
      </c>
      <c r="R442" s="52" t="n">
        <v>5039.042</v>
      </c>
      <c r="S442" s="6" t="n">
        <v>2022</v>
      </c>
      <c r="T442" s="2"/>
      <c r="U442" s="2"/>
      <c r="V442" s="2"/>
      <c r="W442" s="2"/>
    </row>
    <row r="443" customFormat="false" ht="12.75" hidden="false" customHeight="true" outlineLevel="0" collapsed="false">
      <c r="A443" s="6" t="n">
        <f aca="false">A442+1</f>
        <v>8</v>
      </c>
      <c r="B443" s="45" t="s">
        <v>496</v>
      </c>
      <c r="C443" s="6" t="s">
        <v>494</v>
      </c>
      <c r="D443" s="17"/>
      <c r="E443" s="6" t="s">
        <v>58</v>
      </c>
      <c r="F443" s="45" t="s">
        <v>303</v>
      </c>
      <c r="G443" s="6" t="n">
        <v>1</v>
      </c>
      <c r="H443" s="46" t="n">
        <v>8</v>
      </c>
      <c r="I443" s="15" t="n">
        <v>572</v>
      </c>
      <c r="J443" s="15" t="n">
        <v>542</v>
      </c>
      <c r="K443" s="15" t="n">
        <v>494.3</v>
      </c>
      <c r="L443" s="6" t="n">
        <v>10</v>
      </c>
      <c r="M443" s="15" t="n">
        <f aca="false">'Раздел 2'!C443</f>
        <v>49466.48</v>
      </c>
      <c r="N443" s="15" t="n">
        <v>0</v>
      </c>
      <c r="O443" s="15" t="n">
        <v>0</v>
      </c>
      <c r="P443" s="15" t="n">
        <f aca="false">M443</f>
        <v>49466.48</v>
      </c>
      <c r="Q443" s="51" t="n">
        <f aca="false">P443/J443</f>
        <v>91.2665682656827</v>
      </c>
      <c r="R443" s="52" t="n">
        <v>5039.042</v>
      </c>
      <c r="S443" s="6" t="n">
        <v>2022</v>
      </c>
      <c r="T443" s="2"/>
      <c r="U443" s="2"/>
      <c r="V443" s="2"/>
      <c r="W443" s="2"/>
    </row>
    <row r="444" customFormat="false" ht="12.75" hidden="false" customHeight="true" outlineLevel="0" collapsed="false">
      <c r="A444" s="6" t="n">
        <f aca="false">A443+1</f>
        <v>9</v>
      </c>
      <c r="B444" s="45" t="s">
        <v>497</v>
      </c>
      <c r="C444" s="6" t="s">
        <v>494</v>
      </c>
      <c r="D444" s="17"/>
      <c r="E444" s="6" t="s">
        <v>58</v>
      </c>
      <c r="F444" s="45" t="s">
        <v>303</v>
      </c>
      <c r="G444" s="6" t="n">
        <v>1</v>
      </c>
      <c r="H444" s="46" t="n">
        <v>8</v>
      </c>
      <c r="I444" s="15" t="n">
        <v>569.1</v>
      </c>
      <c r="J444" s="15" t="n">
        <v>539.1</v>
      </c>
      <c r="K444" s="15" t="n">
        <v>354.36</v>
      </c>
      <c r="L444" s="6" t="n">
        <v>14</v>
      </c>
      <c r="M444" s="15" t="n">
        <f aca="false">'Раздел 2'!C444</f>
        <v>49466.48</v>
      </c>
      <c r="N444" s="15" t="n">
        <v>0</v>
      </c>
      <c r="O444" s="15" t="n">
        <v>0</v>
      </c>
      <c r="P444" s="15" t="n">
        <f aca="false">M444</f>
        <v>49466.48</v>
      </c>
      <c r="Q444" s="51" t="n">
        <f aca="false">P444/J444</f>
        <v>91.7575217955852</v>
      </c>
      <c r="R444" s="52" t="n">
        <v>5039.042</v>
      </c>
      <c r="S444" s="6" t="n">
        <v>2022</v>
      </c>
      <c r="T444" s="2"/>
      <c r="U444" s="2"/>
      <c r="V444" s="2"/>
      <c r="W444" s="2"/>
    </row>
    <row r="445" customFormat="false" ht="12.75" hidden="false" customHeight="true" outlineLevel="0" collapsed="false">
      <c r="A445" s="6" t="n">
        <v>10</v>
      </c>
      <c r="B445" s="45" t="s">
        <v>498</v>
      </c>
      <c r="C445" s="6" t="n">
        <v>1952</v>
      </c>
      <c r="D445" s="17"/>
      <c r="E445" s="6" t="s">
        <v>58</v>
      </c>
      <c r="F445" s="45" t="s">
        <v>59</v>
      </c>
      <c r="G445" s="6" t="n">
        <v>2</v>
      </c>
      <c r="H445" s="46" t="n">
        <v>1</v>
      </c>
      <c r="I445" s="15" t="n">
        <v>272.8</v>
      </c>
      <c r="J445" s="15" t="n">
        <v>226.7</v>
      </c>
      <c r="K445" s="58" t="n">
        <v>226.7</v>
      </c>
      <c r="L445" s="46" t="n">
        <v>4</v>
      </c>
      <c r="M445" s="15" t="n">
        <f aca="false">'Раздел 2'!C445</f>
        <v>6333178.44</v>
      </c>
      <c r="N445" s="15" t="n">
        <v>0</v>
      </c>
      <c r="O445" s="15" t="n">
        <v>0</v>
      </c>
      <c r="P445" s="15" t="n">
        <f aca="false">M445</f>
        <v>6333178.44</v>
      </c>
      <c r="Q445" s="51" t="n">
        <f aca="false">P445/J445</f>
        <v>27936.3848257609</v>
      </c>
      <c r="R445" s="52" t="n">
        <v>40754.38</v>
      </c>
      <c r="S445" s="6" t="n">
        <v>2022</v>
      </c>
      <c r="T445" s="2"/>
      <c r="U445" s="2"/>
      <c r="V445" s="2"/>
      <c r="W445" s="2"/>
    </row>
    <row r="446" customFormat="false" ht="12.75" hidden="false" customHeight="true" outlineLevel="0" collapsed="false">
      <c r="A446" s="6" t="n">
        <v>11</v>
      </c>
      <c r="B446" s="45" t="s">
        <v>499</v>
      </c>
      <c r="C446" s="6" t="n">
        <v>1952</v>
      </c>
      <c r="D446" s="17"/>
      <c r="E446" s="6" t="s">
        <v>58</v>
      </c>
      <c r="F446" s="45" t="s">
        <v>59</v>
      </c>
      <c r="G446" s="6" t="n">
        <v>2</v>
      </c>
      <c r="H446" s="46" t="n">
        <v>2</v>
      </c>
      <c r="I446" s="15" t="n">
        <v>662.5</v>
      </c>
      <c r="J446" s="15" t="n">
        <v>517.2</v>
      </c>
      <c r="K446" s="58" t="n">
        <v>480</v>
      </c>
      <c r="L446" s="46" t="n">
        <v>13</v>
      </c>
      <c r="M446" s="15" t="n">
        <f aca="false">'Раздел 2'!C446</f>
        <v>10592165.18</v>
      </c>
      <c r="N446" s="15" t="n">
        <v>0</v>
      </c>
      <c r="O446" s="15" t="n">
        <v>0</v>
      </c>
      <c r="P446" s="15" t="n">
        <f aca="false">M446</f>
        <v>10592165.18</v>
      </c>
      <c r="Q446" s="51" t="n">
        <f aca="false">P446/J446</f>
        <v>20479.8244006187</v>
      </c>
      <c r="R446" s="52" t="n">
        <v>33175.99</v>
      </c>
      <c r="S446" s="6" t="n">
        <v>2022</v>
      </c>
      <c r="T446" s="2"/>
      <c r="U446" s="2"/>
      <c r="V446" s="2"/>
      <c r="W446" s="2"/>
    </row>
    <row r="447" customFormat="false" ht="12.75" hidden="false" customHeight="true" outlineLevel="0" collapsed="false">
      <c r="A447" s="6" t="n">
        <v>12</v>
      </c>
      <c r="B447" s="45" t="s">
        <v>500</v>
      </c>
      <c r="C447" s="6" t="n">
        <v>1952</v>
      </c>
      <c r="D447" s="17"/>
      <c r="E447" s="6" t="s">
        <v>58</v>
      </c>
      <c r="F447" s="45" t="s">
        <v>59</v>
      </c>
      <c r="G447" s="6" t="n">
        <v>2</v>
      </c>
      <c r="H447" s="46" t="n">
        <v>2</v>
      </c>
      <c r="I447" s="15" t="n">
        <v>657.3</v>
      </c>
      <c r="J447" s="15" t="n">
        <v>516.9</v>
      </c>
      <c r="K447" s="58" t="n">
        <v>516.9</v>
      </c>
      <c r="L447" s="46" t="n">
        <v>12</v>
      </c>
      <c r="M447" s="15" t="n">
        <f aca="false">'Раздел 2'!C447</f>
        <v>11904324.05</v>
      </c>
      <c r="N447" s="15" t="n">
        <v>0</v>
      </c>
      <c r="O447" s="15" t="n">
        <v>0</v>
      </c>
      <c r="P447" s="15" t="n">
        <f aca="false">M447</f>
        <v>11904324.05</v>
      </c>
      <c r="Q447" s="51" t="n">
        <f aca="false">P447/J447</f>
        <v>23030.2264461211</v>
      </c>
      <c r="R447" s="52" t="n">
        <v>40754.38</v>
      </c>
      <c r="S447" s="6" t="n">
        <v>2022</v>
      </c>
      <c r="T447" s="2"/>
      <c r="U447" s="2"/>
      <c r="V447" s="2"/>
      <c r="W447" s="2"/>
    </row>
    <row r="448" customFormat="false" ht="12.75" hidden="false" customHeight="true" outlineLevel="0" collapsed="false">
      <c r="A448" s="6" t="n">
        <v>13</v>
      </c>
      <c r="B448" s="45" t="s">
        <v>501</v>
      </c>
      <c r="C448" s="6" t="n">
        <v>1952</v>
      </c>
      <c r="D448" s="17"/>
      <c r="E448" s="6" t="s">
        <v>58</v>
      </c>
      <c r="F448" s="45" t="s">
        <v>59</v>
      </c>
      <c r="G448" s="6" t="n">
        <v>2</v>
      </c>
      <c r="H448" s="46" t="n">
        <v>2</v>
      </c>
      <c r="I448" s="15" t="n">
        <v>489.6</v>
      </c>
      <c r="J448" s="15" t="n">
        <v>424.7</v>
      </c>
      <c r="K448" s="58" t="n">
        <v>424.7</v>
      </c>
      <c r="L448" s="46" t="n">
        <v>8</v>
      </c>
      <c r="M448" s="15" t="n">
        <f aca="false">'Раздел 2'!C448</f>
        <v>8710483.88</v>
      </c>
      <c r="N448" s="15" t="n">
        <v>0</v>
      </c>
      <c r="O448" s="15" t="n">
        <v>0</v>
      </c>
      <c r="P448" s="15" t="n">
        <f aca="false">M448</f>
        <v>8710483.88</v>
      </c>
      <c r="Q448" s="51" t="n">
        <f aca="false">P448/J448</f>
        <v>20509.7336472804</v>
      </c>
      <c r="R448" s="52" t="n">
        <v>33175.99</v>
      </c>
      <c r="S448" s="6" t="n">
        <v>2022</v>
      </c>
      <c r="T448" s="2"/>
      <c r="U448" s="2"/>
      <c r="V448" s="2"/>
      <c r="W448" s="2"/>
    </row>
    <row r="449" customFormat="false" ht="12.75" hidden="false" customHeight="true" outlineLevel="0" collapsed="false">
      <c r="A449" s="27" t="s">
        <v>502</v>
      </c>
      <c r="B449" s="27"/>
      <c r="C449" s="29" t="n">
        <v>13</v>
      </c>
      <c r="D449" s="29"/>
      <c r="E449" s="29"/>
      <c r="F449" s="27"/>
      <c r="G449" s="29"/>
      <c r="H449" s="30"/>
      <c r="I449" s="32" t="n">
        <f aca="false">SUM(I436:I448)</f>
        <v>13057.78</v>
      </c>
      <c r="J449" s="32" t="n">
        <f aca="false">SUM(J436:J448)</f>
        <v>11720.11</v>
      </c>
      <c r="K449" s="32" t="n">
        <f aca="false">SUM(K436:K448)</f>
        <v>9327.43</v>
      </c>
      <c r="L449" s="32" t="n">
        <f aca="false">SUM(L436:L448)</f>
        <v>272</v>
      </c>
      <c r="M449" s="32" t="n">
        <f aca="false">SUM(M436:M448)</f>
        <v>38969376.38</v>
      </c>
      <c r="N449" s="32" t="n">
        <f aca="false">SUM(N436:N448)</f>
        <v>0</v>
      </c>
      <c r="O449" s="32" t="n">
        <f aca="false">SUM(O436:O448)</f>
        <v>0</v>
      </c>
      <c r="P449" s="32" t="n">
        <f aca="false">SUM(P436:P448)</f>
        <v>38969376.38</v>
      </c>
      <c r="Q449" s="60"/>
      <c r="R449" s="78"/>
      <c r="S449" s="29"/>
      <c r="T449" s="2"/>
      <c r="U449" s="2"/>
      <c r="V449" s="2"/>
      <c r="W449" s="2"/>
    </row>
    <row r="450" customFormat="false" ht="12.75" hidden="false" customHeight="true" outlineLevel="0" collapsed="false">
      <c r="A450" s="6" t="n">
        <v>1</v>
      </c>
      <c r="B450" s="45" t="s">
        <v>503</v>
      </c>
      <c r="C450" s="6" t="n">
        <v>1963</v>
      </c>
      <c r="D450" s="17"/>
      <c r="E450" s="6" t="s">
        <v>58</v>
      </c>
      <c r="F450" s="45" t="s">
        <v>59</v>
      </c>
      <c r="G450" s="6" t="n">
        <v>5</v>
      </c>
      <c r="H450" s="46" t="n">
        <v>4</v>
      </c>
      <c r="I450" s="15" t="n">
        <v>3458.2</v>
      </c>
      <c r="J450" s="15" t="n">
        <v>3244</v>
      </c>
      <c r="K450" s="15" t="n">
        <v>0</v>
      </c>
      <c r="L450" s="6" t="n">
        <v>81</v>
      </c>
      <c r="M450" s="15" t="n">
        <f aca="false">'Раздел 2'!C450</f>
        <v>1137649.71</v>
      </c>
      <c r="N450" s="15" t="n">
        <v>0</v>
      </c>
      <c r="O450" s="15" t="n">
        <v>0</v>
      </c>
      <c r="P450" s="15" t="n">
        <f aca="false">M450</f>
        <v>1137649.71</v>
      </c>
      <c r="Q450" s="51" t="n">
        <f aca="false">P450/J450</f>
        <v>350.693498766954</v>
      </c>
      <c r="R450" s="52" t="n">
        <v>3595.393</v>
      </c>
      <c r="S450" s="6" t="n">
        <v>2023</v>
      </c>
      <c r="T450" s="2"/>
      <c r="U450" s="2"/>
      <c r="V450" s="2"/>
      <c r="W450" s="2"/>
    </row>
    <row r="451" customFormat="false" ht="12.75" hidden="false" customHeight="true" outlineLevel="0" collapsed="false">
      <c r="A451" s="6" t="n">
        <f aca="false">A450+1</f>
        <v>2</v>
      </c>
      <c r="B451" s="45" t="s">
        <v>504</v>
      </c>
      <c r="C451" s="6" t="n">
        <v>1963</v>
      </c>
      <c r="D451" s="17"/>
      <c r="E451" s="6" t="s">
        <v>58</v>
      </c>
      <c r="F451" s="45" t="s">
        <v>59</v>
      </c>
      <c r="G451" s="6" t="n">
        <v>4</v>
      </c>
      <c r="H451" s="46" t="n">
        <v>2</v>
      </c>
      <c r="I451" s="15" t="n">
        <v>1579</v>
      </c>
      <c r="J451" s="15" t="n">
        <v>1428.7</v>
      </c>
      <c r="K451" s="15" t="n">
        <v>1428.7</v>
      </c>
      <c r="L451" s="6" t="n">
        <v>42</v>
      </c>
      <c r="M451" s="15" t="n">
        <f aca="false">'Раздел 2'!C451</f>
        <v>846723.14</v>
      </c>
      <c r="N451" s="15" t="n">
        <v>0</v>
      </c>
      <c r="O451" s="15" t="n">
        <v>0</v>
      </c>
      <c r="P451" s="15" t="n">
        <f aca="false">M451</f>
        <v>846723.14</v>
      </c>
      <c r="Q451" s="51" t="n">
        <f aca="false">P451/J451</f>
        <v>592.652859242668</v>
      </c>
      <c r="R451" s="52" t="n">
        <v>2953.459</v>
      </c>
      <c r="S451" s="6" t="n">
        <v>2023</v>
      </c>
      <c r="T451" s="2"/>
      <c r="U451" s="2"/>
      <c r="V451" s="2"/>
      <c r="W451" s="2"/>
    </row>
    <row r="452" customFormat="false" ht="12.75" hidden="false" customHeight="true" outlineLevel="0" collapsed="false">
      <c r="A452" s="6" t="n">
        <f aca="false">A451+1</f>
        <v>3</v>
      </c>
      <c r="B452" s="45" t="s">
        <v>505</v>
      </c>
      <c r="C452" s="6" t="n">
        <v>1960</v>
      </c>
      <c r="D452" s="17"/>
      <c r="E452" s="6" t="s">
        <v>58</v>
      </c>
      <c r="F452" s="45" t="s">
        <v>59</v>
      </c>
      <c r="G452" s="6" t="n">
        <v>3</v>
      </c>
      <c r="H452" s="46" t="n">
        <v>2</v>
      </c>
      <c r="I452" s="15" t="n">
        <v>1032.2</v>
      </c>
      <c r="J452" s="15" t="n">
        <v>954</v>
      </c>
      <c r="K452" s="15" t="n">
        <v>954</v>
      </c>
      <c r="L452" s="6" t="n">
        <v>29</v>
      </c>
      <c r="M452" s="15" t="n">
        <f aca="false">'Раздел 2'!C452</f>
        <v>700182.04</v>
      </c>
      <c r="N452" s="15" t="n">
        <v>0</v>
      </c>
      <c r="O452" s="15" t="n">
        <v>0</v>
      </c>
      <c r="P452" s="15" t="n">
        <f aca="false">M452</f>
        <v>700182.04</v>
      </c>
      <c r="Q452" s="51" t="n">
        <f aca="false">P452/J452</f>
        <v>733.943438155136</v>
      </c>
      <c r="R452" s="52" t="n">
        <v>2953.459</v>
      </c>
      <c r="S452" s="6" t="n">
        <v>2023</v>
      </c>
      <c r="T452" s="2"/>
      <c r="U452" s="2"/>
      <c r="V452" s="2"/>
      <c r="W452" s="2"/>
    </row>
    <row r="453" customFormat="false" ht="12.75" hidden="false" customHeight="true" outlineLevel="0" collapsed="false">
      <c r="A453" s="6" t="n">
        <f aca="false">A452+1</f>
        <v>4</v>
      </c>
      <c r="B453" s="45" t="s">
        <v>506</v>
      </c>
      <c r="C453" s="6" t="n">
        <v>1964</v>
      </c>
      <c r="D453" s="17"/>
      <c r="E453" s="6" t="s">
        <v>58</v>
      </c>
      <c r="F453" s="45" t="s">
        <v>59</v>
      </c>
      <c r="G453" s="6" t="n">
        <v>4</v>
      </c>
      <c r="H453" s="46" t="n">
        <v>2</v>
      </c>
      <c r="I453" s="15" t="n">
        <v>1500.45</v>
      </c>
      <c r="J453" s="15" t="n">
        <v>1255</v>
      </c>
      <c r="K453" s="15" t="n">
        <v>1252.76</v>
      </c>
      <c r="L453" s="6" t="n">
        <v>33</v>
      </c>
      <c r="M453" s="15" t="n">
        <f aca="false">'Раздел 2'!C453</f>
        <v>829902.08</v>
      </c>
      <c r="N453" s="15" t="n">
        <v>0</v>
      </c>
      <c r="O453" s="15" t="n">
        <v>0</v>
      </c>
      <c r="P453" s="15" t="n">
        <f aca="false">M453</f>
        <v>829902.08</v>
      </c>
      <c r="Q453" s="51" t="n">
        <f aca="false">P453/J453</f>
        <v>661.276557768924</v>
      </c>
      <c r="R453" s="52" t="n">
        <v>3595.393</v>
      </c>
      <c r="S453" s="6" t="n">
        <v>2023</v>
      </c>
      <c r="T453" s="2"/>
      <c r="U453" s="2"/>
      <c r="V453" s="2"/>
      <c r="W453" s="2"/>
    </row>
    <row r="454" customFormat="false" ht="12.75" hidden="false" customHeight="true" outlineLevel="0" collapsed="false">
      <c r="A454" s="6" t="n">
        <f aca="false">A453+1</f>
        <v>5</v>
      </c>
      <c r="B454" s="45" t="s">
        <v>507</v>
      </c>
      <c r="C454" s="6" t="n">
        <v>1961</v>
      </c>
      <c r="D454" s="17"/>
      <c r="E454" s="6" t="s">
        <v>58</v>
      </c>
      <c r="F454" s="45" t="s">
        <v>59</v>
      </c>
      <c r="G454" s="6" t="n">
        <v>4</v>
      </c>
      <c r="H454" s="46" t="n">
        <v>2</v>
      </c>
      <c r="I454" s="15" t="n">
        <v>1526.6</v>
      </c>
      <c r="J454" s="15" t="n">
        <v>1269.8</v>
      </c>
      <c r="K454" s="15" t="n">
        <v>1269.8</v>
      </c>
      <c r="L454" s="6" t="n">
        <v>38</v>
      </c>
      <c r="M454" s="15" t="n">
        <f aca="false">'Раздел 2'!C454</f>
        <v>824859.88</v>
      </c>
      <c r="N454" s="15" t="n">
        <v>0</v>
      </c>
      <c r="O454" s="15" t="n">
        <v>0</v>
      </c>
      <c r="P454" s="15" t="n">
        <f aca="false">M454</f>
        <v>824859.88</v>
      </c>
      <c r="Q454" s="51" t="n">
        <f aca="false">P454/J454</f>
        <v>649.598267443692</v>
      </c>
      <c r="R454" s="52" t="n">
        <v>3595.393</v>
      </c>
      <c r="S454" s="6" t="n">
        <v>2023</v>
      </c>
      <c r="T454" s="2"/>
      <c r="U454" s="2"/>
      <c r="V454" s="2"/>
      <c r="W454" s="2"/>
    </row>
    <row r="455" customFormat="false" ht="12.75" hidden="false" customHeight="true" outlineLevel="0" collapsed="false">
      <c r="A455" s="6" t="n">
        <f aca="false">A454+1</f>
        <v>6</v>
      </c>
      <c r="B455" s="45" t="s">
        <v>508</v>
      </c>
      <c r="C455" s="6" t="n">
        <v>1960</v>
      </c>
      <c r="D455" s="17"/>
      <c r="E455" s="6" t="s">
        <v>58</v>
      </c>
      <c r="F455" s="45" t="s">
        <v>59</v>
      </c>
      <c r="G455" s="6" t="n">
        <v>4</v>
      </c>
      <c r="H455" s="46" t="n">
        <v>2</v>
      </c>
      <c r="I455" s="15" t="n">
        <v>1293</v>
      </c>
      <c r="J455" s="15" t="n">
        <v>1187.4</v>
      </c>
      <c r="K455" s="15" t="n">
        <v>1079.64</v>
      </c>
      <c r="L455" s="6" t="n">
        <v>26</v>
      </c>
      <c r="M455" s="15" t="n">
        <f aca="false">'Раздел 2'!C455</f>
        <v>697006.45</v>
      </c>
      <c r="N455" s="15" t="n">
        <v>0</v>
      </c>
      <c r="O455" s="15" t="n">
        <v>0</v>
      </c>
      <c r="P455" s="15" t="n">
        <f aca="false">M455</f>
        <v>697006.45</v>
      </c>
      <c r="Q455" s="51" t="n">
        <f aca="false">P455/J455</f>
        <v>587.002231766886</v>
      </c>
      <c r="R455" s="52" t="n">
        <v>2953.459</v>
      </c>
      <c r="S455" s="6" t="n">
        <v>2023</v>
      </c>
      <c r="T455" s="2"/>
      <c r="U455" s="2"/>
      <c r="V455" s="2"/>
      <c r="W455" s="2"/>
    </row>
    <row r="456" customFormat="false" ht="12.75" hidden="false" customHeight="true" outlineLevel="0" collapsed="false">
      <c r="A456" s="6" t="n">
        <f aca="false">A455+1</f>
        <v>7</v>
      </c>
      <c r="B456" s="45" t="s">
        <v>509</v>
      </c>
      <c r="C456" s="6" t="n">
        <v>1953</v>
      </c>
      <c r="D456" s="17"/>
      <c r="E456" s="6" t="s">
        <v>58</v>
      </c>
      <c r="F456" s="45" t="s">
        <v>59</v>
      </c>
      <c r="G456" s="6" t="n">
        <v>2</v>
      </c>
      <c r="H456" s="46" t="n">
        <v>1</v>
      </c>
      <c r="I456" s="15" t="n">
        <v>408.6</v>
      </c>
      <c r="J456" s="15" t="n">
        <v>375.6</v>
      </c>
      <c r="K456" s="15" t="n">
        <v>0</v>
      </c>
      <c r="L456" s="6" t="n">
        <v>8</v>
      </c>
      <c r="M456" s="15" t="n">
        <f aca="false">'Раздел 2'!C456</f>
        <v>232924.393848737</v>
      </c>
      <c r="N456" s="15" t="n">
        <v>0</v>
      </c>
      <c r="O456" s="15" t="n">
        <v>0</v>
      </c>
      <c r="P456" s="15" t="n">
        <f aca="false">M456</f>
        <v>232924.393848737</v>
      </c>
      <c r="Q456" s="51" t="n">
        <f aca="false">P456/J456</f>
        <v>620.139493739981</v>
      </c>
      <c r="R456" s="52" t="n">
        <v>4075.438</v>
      </c>
      <c r="S456" s="6" t="n">
        <v>2023</v>
      </c>
      <c r="T456" s="2"/>
      <c r="U456" s="2"/>
      <c r="V456" s="2"/>
      <c r="W456" s="2"/>
    </row>
    <row r="457" customFormat="false" ht="12.75" hidden="false" customHeight="true" outlineLevel="0" collapsed="false">
      <c r="A457" s="6" t="n">
        <f aca="false">A456+1</f>
        <v>8</v>
      </c>
      <c r="B457" s="45" t="s">
        <v>510</v>
      </c>
      <c r="C457" s="6" t="n">
        <v>1959</v>
      </c>
      <c r="D457" s="17"/>
      <c r="E457" s="6" t="s">
        <v>58</v>
      </c>
      <c r="F457" s="45" t="s">
        <v>303</v>
      </c>
      <c r="G457" s="6" t="n">
        <v>2</v>
      </c>
      <c r="H457" s="46" t="n">
        <v>1</v>
      </c>
      <c r="I457" s="15" t="n">
        <v>548.6</v>
      </c>
      <c r="J457" s="15" t="n">
        <v>528.6</v>
      </c>
      <c r="K457" s="15" t="n">
        <v>528.6</v>
      </c>
      <c r="L457" s="6" t="n">
        <v>11</v>
      </c>
      <c r="M457" s="15" t="n">
        <f aca="false">'Раздел 2'!C457</f>
        <v>181746.91425961</v>
      </c>
      <c r="N457" s="15" t="n">
        <v>0</v>
      </c>
      <c r="O457" s="15" t="n">
        <v>0</v>
      </c>
      <c r="P457" s="15" t="n">
        <f aca="false">M457</f>
        <v>181746.91425961</v>
      </c>
      <c r="Q457" s="51" t="n">
        <f aca="false">P457/J457</f>
        <v>343.826928224763</v>
      </c>
      <c r="R457" s="52" t="n">
        <v>5039.042</v>
      </c>
      <c r="S457" s="6" t="n">
        <v>2023</v>
      </c>
      <c r="T457" s="2"/>
      <c r="U457" s="2"/>
      <c r="V457" s="2"/>
      <c r="W457" s="2"/>
    </row>
    <row r="458" customFormat="false" ht="12.75" hidden="false" customHeight="true" outlineLevel="0" collapsed="false">
      <c r="A458" s="6" t="n">
        <f aca="false">A457+1</f>
        <v>9</v>
      </c>
      <c r="B458" s="45" t="s">
        <v>511</v>
      </c>
      <c r="C458" s="6" t="n">
        <v>1959</v>
      </c>
      <c r="D458" s="17"/>
      <c r="E458" s="6" t="s">
        <v>58</v>
      </c>
      <c r="F458" s="45" t="s">
        <v>303</v>
      </c>
      <c r="G458" s="6" t="n">
        <v>2</v>
      </c>
      <c r="H458" s="46" t="n">
        <v>2</v>
      </c>
      <c r="I458" s="15" t="n">
        <v>1012</v>
      </c>
      <c r="J458" s="15" t="n">
        <v>928</v>
      </c>
      <c r="K458" s="15" t="n">
        <v>510.58</v>
      </c>
      <c r="L458" s="6" t="n">
        <v>21</v>
      </c>
      <c r="M458" s="15" t="n">
        <f aca="false">'Раздел 2'!C458</f>
        <v>253684.664955014</v>
      </c>
      <c r="N458" s="15" t="n">
        <v>0</v>
      </c>
      <c r="O458" s="15" t="n">
        <v>0</v>
      </c>
      <c r="P458" s="15" t="n">
        <f aca="false">M458</f>
        <v>253684.664955014</v>
      </c>
      <c r="Q458" s="51" t="n">
        <f aca="false">P458/J458</f>
        <v>273.367095856696</v>
      </c>
      <c r="R458" s="52" t="n">
        <v>5039.042</v>
      </c>
      <c r="S458" s="6" t="n">
        <v>2023</v>
      </c>
      <c r="T458" s="2"/>
      <c r="U458" s="2"/>
      <c r="V458" s="2"/>
      <c r="W458" s="2"/>
    </row>
    <row r="459" customFormat="false" ht="12.75" hidden="false" customHeight="true" outlineLevel="0" collapsed="false">
      <c r="A459" s="6" t="n">
        <f aca="false">A458+1</f>
        <v>10</v>
      </c>
      <c r="B459" s="45" t="s">
        <v>512</v>
      </c>
      <c r="C459" s="6" t="n">
        <v>1939</v>
      </c>
      <c r="D459" s="17"/>
      <c r="E459" s="6" t="s">
        <v>58</v>
      </c>
      <c r="F459" s="45" t="s">
        <v>303</v>
      </c>
      <c r="G459" s="6" t="n">
        <v>2</v>
      </c>
      <c r="H459" s="46" t="n">
        <v>2</v>
      </c>
      <c r="I459" s="15" t="n">
        <v>567</v>
      </c>
      <c r="J459" s="15" t="n">
        <v>537</v>
      </c>
      <c r="K459" s="15" t="n">
        <v>416.7</v>
      </c>
      <c r="L459" s="6" t="n">
        <v>11</v>
      </c>
      <c r="M459" s="15" t="n">
        <f aca="false">'Раздел 2'!C459</f>
        <v>140765.53</v>
      </c>
      <c r="N459" s="15" t="n">
        <v>0</v>
      </c>
      <c r="O459" s="15" t="n">
        <v>0</v>
      </c>
      <c r="P459" s="15" t="n">
        <f aca="false">M459</f>
        <v>140765.53</v>
      </c>
      <c r="Q459" s="51" t="n">
        <f aca="false">P459/J459</f>
        <v>262.133202979516</v>
      </c>
      <c r="R459" s="52" t="n">
        <v>5039.042</v>
      </c>
      <c r="S459" s="6" t="n">
        <v>2023</v>
      </c>
      <c r="T459" s="2"/>
      <c r="U459" s="2"/>
      <c r="V459" s="2"/>
      <c r="W459" s="2"/>
    </row>
    <row r="460" customFormat="false" ht="12.75" hidden="false" customHeight="true" outlineLevel="0" collapsed="false">
      <c r="A460" s="6" t="n">
        <f aca="false">A459+1</f>
        <v>11</v>
      </c>
      <c r="B460" s="45" t="s">
        <v>513</v>
      </c>
      <c r="C460" s="6" t="n">
        <v>1937</v>
      </c>
      <c r="D460" s="17"/>
      <c r="E460" s="6" t="s">
        <v>58</v>
      </c>
      <c r="F460" s="45" t="s">
        <v>303</v>
      </c>
      <c r="G460" s="6" t="n">
        <v>2</v>
      </c>
      <c r="H460" s="46" t="n">
        <v>2</v>
      </c>
      <c r="I460" s="15" t="n">
        <v>569</v>
      </c>
      <c r="J460" s="15" t="n">
        <v>529</v>
      </c>
      <c r="K460" s="15" t="n">
        <v>449.1</v>
      </c>
      <c r="L460" s="6" t="n">
        <v>17</v>
      </c>
      <c r="M460" s="15" t="n">
        <f aca="false">'Раздел 2'!C460</f>
        <v>205419.49</v>
      </c>
      <c r="N460" s="15" t="n">
        <v>0</v>
      </c>
      <c r="O460" s="15" t="n">
        <v>0</v>
      </c>
      <c r="P460" s="15" t="n">
        <f aca="false">M460</f>
        <v>205419.49</v>
      </c>
      <c r="Q460" s="51" t="n">
        <f aca="false">P460/J460</f>
        <v>388.316616257089</v>
      </c>
      <c r="R460" s="52" t="n">
        <v>5039.042</v>
      </c>
      <c r="S460" s="6" t="n">
        <v>2023</v>
      </c>
      <c r="T460" s="2"/>
      <c r="U460" s="2"/>
      <c r="V460" s="2"/>
      <c r="W460" s="2"/>
    </row>
    <row r="461" customFormat="false" ht="12.75" hidden="false" customHeight="true" outlineLevel="0" collapsed="false">
      <c r="A461" s="6" t="n">
        <f aca="false">A460+1</f>
        <v>12</v>
      </c>
      <c r="B461" s="45" t="s">
        <v>514</v>
      </c>
      <c r="C461" s="6" t="n">
        <v>1961</v>
      </c>
      <c r="D461" s="17"/>
      <c r="E461" s="6" t="s">
        <v>58</v>
      </c>
      <c r="F461" s="45" t="s">
        <v>59</v>
      </c>
      <c r="G461" s="6" t="n">
        <v>2</v>
      </c>
      <c r="H461" s="46" t="n">
        <v>1</v>
      </c>
      <c r="I461" s="15" t="n">
        <v>475</v>
      </c>
      <c r="J461" s="15" t="n">
        <v>445</v>
      </c>
      <c r="K461" s="15" t="n">
        <v>187.3</v>
      </c>
      <c r="L461" s="6" t="n">
        <v>12</v>
      </c>
      <c r="M461" s="15" t="n">
        <f aca="false">'Раздел 2'!C461</f>
        <v>183886.66</v>
      </c>
      <c r="N461" s="15" t="n">
        <v>0</v>
      </c>
      <c r="O461" s="15" t="n">
        <v>0</v>
      </c>
      <c r="P461" s="15" t="n">
        <f aca="false">M461</f>
        <v>183886.66</v>
      </c>
      <c r="Q461" s="51" t="n">
        <f aca="false">P461/J461</f>
        <v>413.228449438202</v>
      </c>
      <c r="R461" s="52" t="n">
        <v>4075.438</v>
      </c>
      <c r="S461" s="6" t="n">
        <v>2023</v>
      </c>
      <c r="T461" s="2"/>
      <c r="U461" s="2"/>
      <c r="V461" s="2"/>
      <c r="W461" s="2"/>
    </row>
    <row r="462" customFormat="false" ht="12.75" hidden="false" customHeight="true" outlineLevel="0" collapsed="false">
      <c r="A462" s="6" t="n">
        <f aca="false">A461+1</f>
        <v>13</v>
      </c>
      <c r="B462" s="45" t="s">
        <v>515</v>
      </c>
      <c r="C462" s="6" t="n">
        <v>1953</v>
      </c>
      <c r="D462" s="17"/>
      <c r="E462" s="6" t="s">
        <v>58</v>
      </c>
      <c r="F462" s="45" t="s">
        <v>59</v>
      </c>
      <c r="G462" s="6" t="n">
        <v>2</v>
      </c>
      <c r="H462" s="46" t="n">
        <v>2</v>
      </c>
      <c r="I462" s="15" t="n">
        <v>476</v>
      </c>
      <c r="J462" s="15" t="n">
        <v>446</v>
      </c>
      <c r="K462" s="15" t="n">
        <v>258.9</v>
      </c>
      <c r="L462" s="6" t="n">
        <v>12</v>
      </c>
      <c r="M462" s="15" t="n">
        <f aca="false">'Раздел 2'!C462</f>
        <v>251481.931964395</v>
      </c>
      <c r="N462" s="15" t="n">
        <v>0</v>
      </c>
      <c r="O462" s="15" t="n">
        <v>0</v>
      </c>
      <c r="P462" s="15" t="n">
        <f aca="false">M462</f>
        <v>251481.931964395</v>
      </c>
      <c r="Q462" s="51" t="n">
        <f aca="false">P462/J462</f>
        <v>563.860834000886</v>
      </c>
      <c r="R462" s="52" t="n">
        <v>4075.438</v>
      </c>
      <c r="S462" s="6" t="n">
        <v>2023</v>
      </c>
      <c r="T462" s="2"/>
      <c r="U462" s="2"/>
      <c r="V462" s="2"/>
      <c r="W462" s="2"/>
    </row>
    <row r="463" customFormat="false" ht="12.75" hidden="false" customHeight="true" outlineLevel="0" collapsed="false">
      <c r="A463" s="6" t="n">
        <f aca="false">A462+1</f>
        <v>14</v>
      </c>
      <c r="B463" s="45" t="s">
        <v>516</v>
      </c>
      <c r="C463" s="6" t="n">
        <v>1965</v>
      </c>
      <c r="D463" s="17"/>
      <c r="E463" s="6" t="s">
        <v>58</v>
      </c>
      <c r="F463" s="45" t="s">
        <v>62</v>
      </c>
      <c r="G463" s="6" t="n">
        <v>5</v>
      </c>
      <c r="H463" s="46" t="n">
        <v>1</v>
      </c>
      <c r="I463" s="15" t="n">
        <v>4005.4</v>
      </c>
      <c r="J463" s="15" t="n">
        <v>3570</v>
      </c>
      <c r="K463" s="15" t="n">
        <v>848.57</v>
      </c>
      <c r="L463" s="6" t="n">
        <v>201</v>
      </c>
      <c r="M463" s="15" t="n">
        <f aca="false">'Раздел 2'!C463</f>
        <v>266730.8</v>
      </c>
      <c r="N463" s="15" t="n">
        <v>0</v>
      </c>
      <c r="O463" s="15" t="n">
        <v>0</v>
      </c>
      <c r="P463" s="15" t="n">
        <f aca="false">M463</f>
        <v>266730.8</v>
      </c>
      <c r="Q463" s="51" t="n">
        <f aca="false">P463/J463</f>
        <v>74.7145098039216</v>
      </c>
      <c r="R463" s="52" t="n">
        <v>3337.604</v>
      </c>
      <c r="S463" s="6" t="n">
        <v>2023</v>
      </c>
      <c r="T463" s="2"/>
      <c r="U463" s="2"/>
      <c r="V463" s="2"/>
      <c r="W463" s="2"/>
    </row>
    <row r="464" customFormat="false" ht="12.75" hidden="false" customHeight="true" outlineLevel="0" collapsed="false">
      <c r="A464" s="6" t="n">
        <f aca="false">A463+1</f>
        <v>15</v>
      </c>
      <c r="B464" s="45" t="s">
        <v>517</v>
      </c>
      <c r="C464" s="6" t="n">
        <v>1939</v>
      </c>
      <c r="D464" s="17"/>
      <c r="E464" s="6" t="s">
        <v>58</v>
      </c>
      <c r="F464" s="45" t="s">
        <v>303</v>
      </c>
      <c r="G464" s="6" t="n">
        <v>2</v>
      </c>
      <c r="H464" s="46" t="n">
        <v>2</v>
      </c>
      <c r="I464" s="15" t="n">
        <v>588</v>
      </c>
      <c r="J464" s="15" t="n">
        <v>558</v>
      </c>
      <c r="K464" s="15" t="n">
        <v>405.8</v>
      </c>
      <c r="L464" s="6" t="n">
        <v>11</v>
      </c>
      <c r="M464" s="15" t="n">
        <f aca="false">'Раздел 2'!C464</f>
        <v>148051.76</v>
      </c>
      <c r="N464" s="15" t="n">
        <v>0</v>
      </c>
      <c r="O464" s="15" t="n">
        <v>0</v>
      </c>
      <c r="P464" s="15" t="n">
        <f aca="false">M464</f>
        <v>148051.76</v>
      </c>
      <c r="Q464" s="51" t="n">
        <f aca="false">P464/J464</f>
        <v>265.325734767025</v>
      </c>
      <c r="R464" s="52" t="n">
        <v>5039.042</v>
      </c>
      <c r="S464" s="6" t="n">
        <v>2023</v>
      </c>
      <c r="T464" s="2"/>
      <c r="U464" s="2"/>
      <c r="V464" s="2"/>
      <c r="W464" s="2"/>
    </row>
    <row r="465" customFormat="false" ht="12.75" hidden="false" customHeight="true" outlineLevel="0" collapsed="false">
      <c r="A465" s="6" t="n">
        <f aca="false">A464+1</f>
        <v>16</v>
      </c>
      <c r="B465" s="45" t="s">
        <v>518</v>
      </c>
      <c r="C465" s="6" t="n">
        <v>1950</v>
      </c>
      <c r="D465" s="17"/>
      <c r="E465" s="6" t="s">
        <v>58</v>
      </c>
      <c r="F465" s="45" t="s">
        <v>303</v>
      </c>
      <c r="G465" s="6" t="n">
        <v>2</v>
      </c>
      <c r="H465" s="46" t="n">
        <v>2</v>
      </c>
      <c r="I465" s="15" t="n">
        <v>565.7</v>
      </c>
      <c r="J465" s="15" t="n">
        <v>535.7</v>
      </c>
      <c r="K465" s="15" t="n">
        <v>332.1</v>
      </c>
      <c r="L465" s="6" t="n">
        <v>9</v>
      </c>
      <c r="M465" s="15" t="n">
        <f aca="false">'Раздел 2'!C465</f>
        <v>138057.49</v>
      </c>
      <c r="N465" s="15" t="n">
        <v>0</v>
      </c>
      <c r="O465" s="15" t="n">
        <v>0</v>
      </c>
      <c r="P465" s="15" t="n">
        <f aca="false">M465</f>
        <v>138057.49</v>
      </c>
      <c r="Q465" s="51" t="n">
        <f aca="false">P465/J465</f>
        <v>257.714187044988</v>
      </c>
      <c r="R465" s="52" t="n">
        <v>5039.042</v>
      </c>
      <c r="S465" s="6" t="n">
        <v>2023</v>
      </c>
      <c r="T465" s="2"/>
      <c r="U465" s="2"/>
      <c r="V465" s="2"/>
      <c r="W465" s="2"/>
    </row>
    <row r="466" customFormat="false" ht="12.75" hidden="false" customHeight="true" outlineLevel="0" collapsed="false">
      <c r="A466" s="6" t="n">
        <f aca="false">A465+1</f>
        <v>17</v>
      </c>
      <c r="B466" s="45" t="s">
        <v>519</v>
      </c>
      <c r="C466" s="6" t="n">
        <v>1938</v>
      </c>
      <c r="D466" s="17"/>
      <c r="E466" s="6" t="s">
        <v>58</v>
      </c>
      <c r="F466" s="45" t="s">
        <v>303</v>
      </c>
      <c r="G466" s="6" t="n">
        <v>2</v>
      </c>
      <c r="H466" s="46" t="n">
        <v>2</v>
      </c>
      <c r="I466" s="15" t="n">
        <v>584.8</v>
      </c>
      <c r="J466" s="15" t="n">
        <v>554.8</v>
      </c>
      <c r="K466" s="15" t="n">
        <v>353.4</v>
      </c>
      <c r="L466" s="6" t="n">
        <v>9</v>
      </c>
      <c r="M466" s="15" t="n">
        <f aca="false">'Раздел 2'!C466</f>
        <v>91278.6</v>
      </c>
      <c r="N466" s="15" t="n">
        <v>0</v>
      </c>
      <c r="O466" s="15" t="n">
        <v>0</v>
      </c>
      <c r="P466" s="15" t="n">
        <f aca="false">M466</f>
        <v>91278.6</v>
      </c>
      <c r="Q466" s="51" t="n">
        <f aca="false">P466/J466</f>
        <v>164.525234318673</v>
      </c>
      <c r="R466" s="52" t="n">
        <v>5039.042</v>
      </c>
      <c r="S466" s="6" t="n">
        <v>2023</v>
      </c>
      <c r="T466" s="2"/>
      <c r="U466" s="2"/>
      <c r="V466" s="2"/>
      <c r="W466" s="2"/>
    </row>
    <row r="467" customFormat="false" ht="12.75" hidden="false" customHeight="true" outlineLevel="0" collapsed="false">
      <c r="A467" s="6" t="n">
        <f aca="false">A466+1</f>
        <v>18</v>
      </c>
      <c r="B467" s="45" t="s">
        <v>520</v>
      </c>
      <c r="C467" s="6" t="n">
        <v>1940</v>
      </c>
      <c r="D467" s="6"/>
      <c r="E467" s="6" t="s">
        <v>58</v>
      </c>
      <c r="F467" s="45" t="s">
        <v>59</v>
      </c>
      <c r="G467" s="6" t="n">
        <v>4</v>
      </c>
      <c r="H467" s="46" t="n">
        <v>5</v>
      </c>
      <c r="I467" s="15" t="n">
        <v>3150</v>
      </c>
      <c r="J467" s="15" t="n">
        <v>2818</v>
      </c>
      <c r="K467" s="15" t="n">
        <v>0</v>
      </c>
      <c r="L467" s="6" t="n">
        <v>42</v>
      </c>
      <c r="M467" s="15" t="n">
        <f aca="false">'Раздел 2'!C467</f>
        <v>1129129.38</v>
      </c>
      <c r="N467" s="15" t="n">
        <v>0</v>
      </c>
      <c r="O467" s="15" t="n">
        <v>0</v>
      </c>
      <c r="P467" s="15" t="n">
        <f aca="false">M467</f>
        <v>1129129.38</v>
      </c>
      <c r="Q467" s="51" t="n">
        <f aca="false">P467/J467</f>
        <v>400.684662881476</v>
      </c>
      <c r="R467" s="52" t="n">
        <v>3937.388</v>
      </c>
      <c r="S467" s="6" t="n">
        <v>2023</v>
      </c>
      <c r="T467" s="2"/>
      <c r="U467" s="2"/>
      <c r="V467" s="2"/>
      <c r="W467" s="2"/>
    </row>
    <row r="468" customFormat="false" ht="12.75" hidden="false" customHeight="true" outlineLevel="0" collapsed="false">
      <c r="A468" s="6" t="n">
        <f aca="false">A467+1</f>
        <v>19</v>
      </c>
      <c r="B468" s="45" t="s">
        <v>521</v>
      </c>
      <c r="C468" s="6" t="n">
        <v>1932</v>
      </c>
      <c r="D468" s="97"/>
      <c r="E468" s="6" t="s">
        <v>58</v>
      </c>
      <c r="F468" s="45" t="s">
        <v>59</v>
      </c>
      <c r="G468" s="6" t="n">
        <v>2</v>
      </c>
      <c r="H468" s="46" t="n">
        <v>2</v>
      </c>
      <c r="I468" s="15" t="n">
        <v>476.8</v>
      </c>
      <c r="J468" s="15" t="n">
        <v>434.6</v>
      </c>
      <c r="K468" s="15" t="n">
        <v>434.6</v>
      </c>
      <c r="L468" s="6" t="n">
        <v>8</v>
      </c>
      <c r="M468" s="15" t="n">
        <f aca="false">'Раздел 2'!C468</f>
        <v>95725.32</v>
      </c>
      <c r="N468" s="15" t="n">
        <v>0</v>
      </c>
      <c r="O468" s="15" t="n">
        <v>0</v>
      </c>
      <c r="P468" s="15" t="n">
        <f aca="false">M468</f>
        <v>95725.32</v>
      </c>
      <c r="Q468" s="51" t="n">
        <f aca="false">P468/J468</f>
        <v>220.260745513116</v>
      </c>
      <c r="R468" s="52" t="n">
        <v>3235.856</v>
      </c>
      <c r="S468" s="6" t="n">
        <v>2023</v>
      </c>
      <c r="T468" s="2"/>
      <c r="U468" s="2"/>
      <c r="V468" s="2"/>
      <c r="W468" s="2"/>
    </row>
    <row r="469" customFormat="false" ht="12.75" hidden="false" customHeight="true" outlineLevel="0" collapsed="false">
      <c r="A469" s="6" t="n">
        <v>20</v>
      </c>
      <c r="B469" s="45" t="s">
        <v>522</v>
      </c>
      <c r="C469" s="6" t="n">
        <v>1938</v>
      </c>
      <c r="D469" s="17"/>
      <c r="E469" s="6" t="s">
        <v>58</v>
      </c>
      <c r="F469" s="45" t="s">
        <v>303</v>
      </c>
      <c r="G469" s="6" t="n">
        <v>2</v>
      </c>
      <c r="H469" s="46" t="n">
        <v>1</v>
      </c>
      <c r="I469" s="15" t="n">
        <v>571.7</v>
      </c>
      <c r="J469" s="15" t="n">
        <v>571.7</v>
      </c>
      <c r="K469" s="55" t="n">
        <v>0</v>
      </c>
      <c r="L469" s="46" t="n">
        <v>8</v>
      </c>
      <c r="M469" s="15" t="n">
        <f aca="false">'Раздел 2'!C469</f>
        <v>89390.99</v>
      </c>
      <c r="N469" s="15" t="n">
        <v>0</v>
      </c>
      <c r="O469" s="15" t="n">
        <v>0</v>
      </c>
      <c r="P469" s="15" t="n">
        <f aca="false">M469</f>
        <v>89390.99</v>
      </c>
      <c r="Q469" s="51" t="n">
        <f aca="false">P469/J469</f>
        <v>156.359961518279</v>
      </c>
      <c r="R469" s="52" t="n">
        <v>5039.042</v>
      </c>
      <c r="S469" s="6" t="n">
        <v>2023</v>
      </c>
      <c r="T469" s="2"/>
      <c r="U469" s="2"/>
      <c r="V469" s="2"/>
      <c r="W469" s="2"/>
    </row>
    <row r="470" customFormat="false" ht="12.75" hidden="false" customHeight="true" outlineLevel="0" collapsed="false">
      <c r="A470" s="27" t="s">
        <v>523</v>
      </c>
      <c r="B470" s="27"/>
      <c r="C470" s="29" t="n">
        <v>20</v>
      </c>
      <c r="D470" s="29"/>
      <c r="E470" s="29"/>
      <c r="F470" s="27"/>
      <c r="G470" s="29"/>
      <c r="H470" s="30"/>
      <c r="I470" s="32" t="n">
        <f aca="false">SUM(I450:I469)</f>
        <v>24388.05</v>
      </c>
      <c r="J470" s="32" t="n">
        <f aca="false">SUM(J450:J469)</f>
        <v>22170.9</v>
      </c>
      <c r="K470" s="32" t="n">
        <f aca="false">SUM(K450:K469)</f>
        <v>10710.55</v>
      </c>
      <c r="L470" s="32" t="n">
        <f aca="false">SUM(L450:L469)</f>
        <v>629</v>
      </c>
      <c r="M470" s="32" t="n">
        <f aca="false">SUM(M450:M469)</f>
        <v>8444597.22502775</v>
      </c>
      <c r="N470" s="32" t="n">
        <f aca="false">SUM(N450:N469)</f>
        <v>0</v>
      </c>
      <c r="O470" s="32" t="n">
        <f aca="false">SUM(O450:O469)</f>
        <v>0</v>
      </c>
      <c r="P470" s="32" t="n">
        <f aca="false">SUM(P450:P469)</f>
        <v>8444597.22502775</v>
      </c>
      <c r="Q470" s="60"/>
      <c r="R470" s="78"/>
      <c r="S470" s="29"/>
      <c r="T470" s="2"/>
      <c r="U470" s="2"/>
      <c r="V470" s="2"/>
      <c r="W470" s="2"/>
    </row>
    <row r="471" customFormat="false" ht="12.75" hidden="false" customHeight="true" outlineLevel="0" collapsed="false">
      <c r="A471" s="6" t="n">
        <v>1</v>
      </c>
      <c r="B471" s="45" t="s">
        <v>524</v>
      </c>
      <c r="C471" s="6" t="n">
        <v>1953</v>
      </c>
      <c r="D471" s="17"/>
      <c r="E471" s="6" t="s">
        <v>58</v>
      </c>
      <c r="F471" s="45" t="s">
        <v>59</v>
      </c>
      <c r="G471" s="6" t="n">
        <v>2</v>
      </c>
      <c r="H471" s="46" t="n">
        <v>1</v>
      </c>
      <c r="I471" s="15" t="n">
        <v>383.2</v>
      </c>
      <c r="J471" s="15" t="n">
        <v>349.5</v>
      </c>
      <c r="K471" s="15" t="n">
        <v>0</v>
      </c>
      <c r="L471" s="6" t="n">
        <v>8</v>
      </c>
      <c r="M471" s="15" t="n">
        <f aca="false">'Раздел 2'!C471</f>
        <v>427309.6743</v>
      </c>
      <c r="N471" s="15" t="n">
        <v>0</v>
      </c>
      <c r="O471" s="15" t="n">
        <v>0</v>
      </c>
      <c r="P471" s="15" t="n">
        <f aca="false">M471</f>
        <v>427309.6743</v>
      </c>
      <c r="Q471" s="51" t="n">
        <f aca="false">P471/J471</f>
        <v>1222.6314</v>
      </c>
      <c r="R471" s="52" t="n">
        <v>4075.438</v>
      </c>
      <c r="S471" s="6" t="n">
        <v>2024</v>
      </c>
      <c r="T471" s="2"/>
      <c r="U471" s="2"/>
      <c r="V471" s="2"/>
      <c r="W471" s="2"/>
    </row>
    <row r="472" customFormat="false" ht="12.75" hidden="false" customHeight="true" outlineLevel="0" collapsed="false">
      <c r="A472" s="6" t="n">
        <f aca="false">1+A471</f>
        <v>2</v>
      </c>
      <c r="B472" s="45" t="s">
        <v>525</v>
      </c>
      <c r="C472" s="6" t="n">
        <v>1954</v>
      </c>
      <c r="D472" s="17"/>
      <c r="E472" s="6" t="s">
        <v>58</v>
      </c>
      <c r="F472" s="45" t="s">
        <v>59</v>
      </c>
      <c r="G472" s="6" t="n">
        <v>2</v>
      </c>
      <c r="H472" s="46" t="n">
        <v>2</v>
      </c>
      <c r="I472" s="15" t="n">
        <v>739.5</v>
      </c>
      <c r="J472" s="15" t="n">
        <v>673.2</v>
      </c>
      <c r="K472" s="15" t="n">
        <v>673.2</v>
      </c>
      <c r="L472" s="6" t="n">
        <v>12</v>
      </c>
      <c r="M472" s="15" t="n">
        <f aca="false">'Раздел 2'!C472</f>
        <v>457264.14</v>
      </c>
      <c r="N472" s="15" t="n">
        <v>0</v>
      </c>
      <c r="O472" s="15" t="n">
        <v>0</v>
      </c>
      <c r="P472" s="15" t="n">
        <f aca="false">M472</f>
        <v>457264.14</v>
      </c>
      <c r="Q472" s="51" t="n">
        <f aca="false">P472/J472</f>
        <v>679.239661319073</v>
      </c>
      <c r="R472" s="52" t="n">
        <v>4075.438</v>
      </c>
      <c r="S472" s="6" t="n">
        <v>2024</v>
      </c>
      <c r="T472" s="2"/>
      <c r="U472" s="2"/>
      <c r="V472" s="2"/>
      <c r="W472" s="2"/>
    </row>
    <row r="473" customFormat="false" ht="12.75" hidden="false" customHeight="true" outlineLevel="0" collapsed="false">
      <c r="A473" s="6" t="n">
        <f aca="false">1+A472</f>
        <v>3</v>
      </c>
      <c r="B473" s="45" t="s">
        <v>526</v>
      </c>
      <c r="C473" s="6" t="n">
        <v>1954</v>
      </c>
      <c r="D473" s="17"/>
      <c r="E473" s="6" t="s">
        <v>58</v>
      </c>
      <c r="F473" s="45" t="s">
        <v>59</v>
      </c>
      <c r="G473" s="6" t="n">
        <v>2</v>
      </c>
      <c r="H473" s="46" t="n">
        <v>2</v>
      </c>
      <c r="I473" s="15" t="n">
        <v>733.4</v>
      </c>
      <c r="J473" s="15" t="n">
        <v>666</v>
      </c>
      <c r="K473" s="15" t="n">
        <v>666</v>
      </c>
      <c r="L473" s="6" t="n">
        <v>12</v>
      </c>
      <c r="M473" s="15" t="n">
        <f aca="false">'Раздел 2'!C473</f>
        <v>452373.61</v>
      </c>
      <c r="N473" s="15" t="n">
        <v>0</v>
      </c>
      <c r="O473" s="15" t="n">
        <v>0</v>
      </c>
      <c r="P473" s="15" t="n">
        <f aca="false">M473</f>
        <v>452373.61</v>
      </c>
      <c r="Q473" s="51" t="n">
        <f aca="false">P473/J473</f>
        <v>679.239654654655</v>
      </c>
      <c r="R473" s="52" t="n">
        <v>4075.438</v>
      </c>
      <c r="S473" s="6" t="n">
        <v>2024</v>
      </c>
      <c r="T473" s="2"/>
      <c r="U473" s="2"/>
      <c r="V473" s="2"/>
      <c r="W473" s="2"/>
    </row>
    <row r="474" customFormat="false" ht="12.75" hidden="false" customHeight="true" outlineLevel="0" collapsed="false">
      <c r="A474" s="6" t="n">
        <f aca="false">1+A473</f>
        <v>4</v>
      </c>
      <c r="B474" s="45" t="s">
        <v>527</v>
      </c>
      <c r="C474" s="6" t="n">
        <v>1954</v>
      </c>
      <c r="D474" s="17"/>
      <c r="E474" s="6" t="s">
        <v>58</v>
      </c>
      <c r="F474" s="45" t="s">
        <v>59</v>
      </c>
      <c r="G474" s="6" t="n">
        <v>2</v>
      </c>
      <c r="H474" s="46" t="n">
        <v>2</v>
      </c>
      <c r="I474" s="15" t="n">
        <v>677.8</v>
      </c>
      <c r="J474" s="15" t="n">
        <v>675.8</v>
      </c>
      <c r="K474" s="15" t="n">
        <v>0</v>
      </c>
      <c r="L474" s="6" t="n">
        <v>12</v>
      </c>
      <c r="M474" s="15" t="n">
        <f aca="false">'Раздел 2'!C474</f>
        <v>459030.16</v>
      </c>
      <c r="N474" s="15" t="n">
        <v>0</v>
      </c>
      <c r="O474" s="15" t="n">
        <v>0</v>
      </c>
      <c r="P474" s="15" t="n">
        <f aca="false">M474</f>
        <v>459030.16</v>
      </c>
      <c r="Q474" s="51" t="n">
        <f aca="false">P474/J474</f>
        <v>679.239656703167</v>
      </c>
      <c r="R474" s="52" t="n">
        <v>4075.438</v>
      </c>
      <c r="S474" s="6" t="n">
        <v>2024</v>
      </c>
      <c r="T474" s="2"/>
      <c r="U474" s="2"/>
      <c r="V474" s="2"/>
      <c r="W474" s="2"/>
    </row>
    <row r="475" customFormat="false" ht="12.75" hidden="false" customHeight="true" outlineLevel="0" collapsed="false">
      <c r="A475" s="6" t="n">
        <f aca="false">1+A474</f>
        <v>5</v>
      </c>
      <c r="B475" s="45" t="s">
        <v>528</v>
      </c>
      <c r="C475" s="6" t="n">
        <v>1954</v>
      </c>
      <c r="D475" s="17"/>
      <c r="E475" s="6" t="s">
        <v>58</v>
      </c>
      <c r="F475" s="45" t="s">
        <v>59</v>
      </c>
      <c r="G475" s="6" t="n">
        <v>2</v>
      </c>
      <c r="H475" s="46" t="n">
        <v>1</v>
      </c>
      <c r="I475" s="15" t="n">
        <v>385.5</v>
      </c>
      <c r="J475" s="15" t="n">
        <v>352.5</v>
      </c>
      <c r="K475" s="15" t="n">
        <v>0</v>
      </c>
      <c r="L475" s="6" t="n">
        <v>8</v>
      </c>
      <c r="M475" s="15" t="n">
        <f aca="false">'Раздел 2'!C475</f>
        <v>342191.772</v>
      </c>
      <c r="N475" s="15" t="n">
        <v>0</v>
      </c>
      <c r="O475" s="15" t="n">
        <v>0</v>
      </c>
      <c r="P475" s="15" t="n">
        <f aca="false">M475</f>
        <v>342191.772</v>
      </c>
      <c r="Q475" s="51" t="n">
        <f aca="false">P475/J475</f>
        <v>970.7568</v>
      </c>
      <c r="R475" s="52" t="n">
        <v>3235.856</v>
      </c>
      <c r="S475" s="6" t="n">
        <v>2024</v>
      </c>
      <c r="T475" s="2"/>
      <c r="U475" s="2"/>
      <c r="V475" s="2"/>
      <c r="W475" s="2"/>
    </row>
    <row r="476" customFormat="false" ht="12.75" hidden="false" customHeight="true" outlineLevel="0" collapsed="false">
      <c r="A476" s="6" t="n">
        <f aca="false">1+A475</f>
        <v>6</v>
      </c>
      <c r="B476" s="45" t="s">
        <v>529</v>
      </c>
      <c r="C476" s="6" t="n">
        <v>1966</v>
      </c>
      <c r="D476" s="17"/>
      <c r="E476" s="6" t="s">
        <v>58</v>
      </c>
      <c r="F476" s="45" t="s">
        <v>59</v>
      </c>
      <c r="G476" s="6" t="n">
        <v>4</v>
      </c>
      <c r="H476" s="46" t="n">
        <v>2</v>
      </c>
      <c r="I476" s="15" t="n">
        <v>1449.4</v>
      </c>
      <c r="J476" s="15" t="n">
        <v>1339</v>
      </c>
      <c r="K476" s="15" t="n">
        <v>1317.41</v>
      </c>
      <c r="L476" s="6" t="n">
        <v>33</v>
      </c>
      <c r="M476" s="15" t="n">
        <f aca="false">'Раздел 2'!C476</f>
        <v>664580.76</v>
      </c>
      <c r="N476" s="15" t="n">
        <v>0</v>
      </c>
      <c r="O476" s="15" t="n">
        <v>0</v>
      </c>
      <c r="P476" s="15" t="n">
        <f aca="false">M476</f>
        <v>664580.76</v>
      </c>
      <c r="Q476" s="51" t="n">
        <f aca="false">P476/J476</f>
        <v>496.326183719193</v>
      </c>
      <c r="R476" s="52" t="n">
        <v>2953.459</v>
      </c>
      <c r="S476" s="6" t="n">
        <v>2024</v>
      </c>
      <c r="T476" s="2"/>
      <c r="U476" s="2"/>
      <c r="V476" s="2"/>
      <c r="W476" s="2"/>
    </row>
    <row r="477" customFormat="false" ht="12.75" hidden="false" customHeight="true" outlineLevel="0" collapsed="false">
      <c r="A477" s="6" t="n">
        <f aca="false">1+A476</f>
        <v>7</v>
      </c>
      <c r="B477" s="45" t="s">
        <v>530</v>
      </c>
      <c r="C477" s="6" t="n">
        <v>1950</v>
      </c>
      <c r="D477" s="17"/>
      <c r="E477" s="6" t="s">
        <v>58</v>
      </c>
      <c r="F477" s="45" t="s">
        <v>303</v>
      </c>
      <c r="G477" s="6" t="n">
        <v>2</v>
      </c>
      <c r="H477" s="46" t="n">
        <v>2</v>
      </c>
      <c r="I477" s="15" t="n">
        <v>565.4</v>
      </c>
      <c r="J477" s="15" t="n">
        <v>535.4</v>
      </c>
      <c r="K477" s="15" t="n">
        <v>385</v>
      </c>
      <c r="L477" s="46" t="n">
        <v>10</v>
      </c>
      <c r="M477" s="15" t="n">
        <f aca="false">'Раздел 2'!C477</f>
        <v>430537.74</v>
      </c>
      <c r="N477" s="15" t="n">
        <v>0</v>
      </c>
      <c r="O477" s="15" t="n">
        <v>0</v>
      </c>
      <c r="P477" s="15" t="n">
        <f aca="false">M477</f>
        <v>430537.74</v>
      </c>
      <c r="Q477" s="51" t="n">
        <f aca="false">P477/J477</f>
        <v>804.142211430706</v>
      </c>
      <c r="R477" s="52" t="n">
        <v>5039.042</v>
      </c>
      <c r="S477" s="6" t="n">
        <v>2024</v>
      </c>
      <c r="T477" s="2"/>
      <c r="U477" s="2"/>
      <c r="V477" s="2"/>
      <c r="W477" s="2"/>
    </row>
    <row r="478" customFormat="false" ht="12.75" hidden="false" customHeight="true" outlineLevel="0" collapsed="false">
      <c r="A478" s="6" t="n">
        <f aca="false">1+A477</f>
        <v>8</v>
      </c>
      <c r="B478" s="59" t="s">
        <v>531</v>
      </c>
      <c r="C478" s="6" t="n">
        <v>1965</v>
      </c>
      <c r="D478" s="17"/>
      <c r="E478" s="17" t="s">
        <v>49</v>
      </c>
      <c r="F478" s="45" t="s">
        <v>59</v>
      </c>
      <c r="G478" s="6" t="n">
        <v>5</v>
      </c>
      <c r="H478" s="46" t="n">
        <v>3</v>
      </c>
      <c r="I478" s="15" t="n">
        <v>3533</v>
      </c>
      <c r="J478" s="15" t="n">
        <v>3233.8</v>
      </c>
      <c r="K478" s="15" t="n">
        <v>0</v>
      </c>
      <c r="L478" s="6" t="n">
        <v>60</v>
      </c>
      <c r="M478" s="15" t="n">
        <f aca="false">'Раздел 2'!C478</f>
        <v>126306576.132065</v>
      </c>
      <c r="N478" s="15" t="n">
        <v>0</v>
      </c>
      <c r="O478" s="15" t="n">
        <v>0</v>
      </c>
      <c r="P478" s="15" t="n">
        <f aca="false">M478</f>
        <v>126306576.132065</v>
      </c>
      <c r="Q478" s="51" t="n">
        <f aca="false">P478/J478</f>
        <v>39058.2522518601</v>
      </c>
      <c r="R478" s="52" t="n">
        <v>39218.76</v>
      </c>
      <c r="S478" s="6" t="n">
        <v>2024</v>
      </c>
      <c r="T478" s="2"/>
      <c r="U478" s="2"/>
      <c r="V478" s="2"/>
      <c r="W478" s="2"/>
    </row>
    <row r="479" customFormat="false" ht="12.75" hidden="false" customHeight="true" outlineLevel="0" collapsed="false">
      <c r="A479" s="6" t="n">
        <f aca="false">1+A478</f>
        <v>9</v>
      </c>
      <c r="B479" s="59" t="s">
        <v>532</v>
      </c>
      <c r="C479" s="6" t="n">
        <v>1952</v>
      </c>
      <c r="D479" s="17"/>
      <c r="E479" s="17" t="s">
        <v>49</v>
      </c>
      <c r="F479" s="45" t="s">
        <v>59</v>
      </c>
      <c r="G479" s="6" t="n">
        <v>4</v>
      </c>
      <c r="H479" s="46" t="n">
        <v>3</v>
      </c>
      <c r="I479" s="15" t="n">
        <v>2200</v>
      </c>
      <c r="J479" s="15" t="n">
        <v>1964</v>
      </c>
      <c r="K479" s="15" t="n">
        <v>0</v>
      </c>
      <c r="L479" s="6" t="n">
        <v>26</v>
      </c>
      <c r="M479" s="15" t="n">
        <f aca="false">'Раздел 2'!C479</f>
        <v>70184847.65204</v>
      </c>
      <c r="N479" s="15" t="n">
        <v>0</v>
      </c>
      <c r="O479" s="15" t="n">
        <v>0</v>
      </c>
      <c r="P479" s="15" t="n">
        <f aca="false">M479</f>
        <v>70184847.65204</v>
      </c>
      <c r="Q479" s="51" t="n">
        <f aca="false">P479/J479</f>
        <v>35735.665810611</v>
      </c>
      <c r="R479" s="52" t="n">
        <v>35854.51</v>
      </c>
      <c r="S479" s="6" t="n">
        <v>2024</v>
      </c>
      <c r="T479" s="2"/>
      <c r="U479" s="2"/>
      <c r="V479" s="2"/>
      <c r="W479" s="2"/>
    </row>
    <row r="480" customFormat="false" ht="12.75" hidden="false" customHeight="true" outlineLevel="0" collapsed="false">
      <c r="A480" s="6" t="n">
        <f aca="false">1+A479</f>
        <v>10</v>
      </c>
      <c r="B480" s="59" t="s">
        <v>533</v>
      </c>
      <c r="C480" s="6" t="n">
        <v>1939</v>
      </c>
      <c r="D480" s="17"/>
      <c r="E480" s="17" t="s">
        <v>49</v>
      </c>
      <c r="F480" s="45" t="s">
        <v>59</v>
      </c>
      <c r="G480" s="6" t="n">
        <v>4</v>
      </c>
      <c r="H480" s="46" t="n">
        <v>5</v>
      </c>
      <c r="I480" s="15" t="n">
        <v>3145</v>
      </c>
      <c r="J480" s="15" t="n">
        <v>2844.2</v>
      </c>
      <c r="K480" s="15" t="n">
        <v>0</v>
      </c>
      <c r="L480" s="46" t="n">
        <v>30</v>
      </c>
      <c r="M480" s="15" t="n">
        <f aca="false">'Раздел 2'!C480</f>
        <v>83725768.5207972</v>
      </c>
      <c r="N480" s="15" t="n">
        <v>0</v>
      </c>
      <c r="O480" s="15" t="n">
        <v>0</v>
      </c>
      <c r="P480" s="15" t="n">
        <f aca="false">M480</f>
        <v>83725768.5207972</v>
      </c>
      <c r="Q480" s="51" t="n">
        <f aca="false">P480/J480</f>
        <v>29437.3702696003</v>
      </c>
      <c r="R480" s="52" t="n">
        <v>29534.59</v>
      </c>
      <c r="S480" s="6" t="n">
        <v>2024</v>
      </c>
      <c r="T480" s="2"/>
      <c r="U480" s="2"/>
      <c r="V480" s="2"/>
      <c r="W480" s="2"/>
    </row>
    <row r="481" customFormat="false" ht="12.75" hidden="false" customHeight="true" outlineLevel="0" collapsed="false">
      <c r="A481" s="6" t="n">
        <f aca="false">1+A480</f>
        <v>11</v>
      </c>
      <c r="B481" s="59" t="s">
        <v>534</v>
      </c>
      <c r="C481" s="6" t="n">
        <v>1961</v>
      </c>
      <c r="D481" s="17"/>
      <c r="E481" s="17" t="s">
        <v>49</v>
      </c>
      <c r="F481" s="45" t="s">
        <v>59</v>
      </c>
      <c r="G481" s="6" t="n">
        <v>3</v>
      </c>
      <c r="H481" s="46" t="n">
        <v>2</v>
      </c>
      <c r="I481" s="15" t="n">
        <v>1103</v>
      </c>
      <c r="J481" s="15" t="n">
        <v>953.1</v>
      </c>
      <c r="K481" s="15" t="n">
        <v>0</v>
      </c>
      <c r="L481" s="46" t="n">
        <v>24</v>
      </c>
      <c r="M481" s="15" t="n">
        <f aca="false">'Раздел 2'!C481</f>
        <v>36494072.5674278</v>
      </c>
      <c r="N481" s="15" t="n">
        <v>0</v>
      </c>
      <c r="O481" s="15" t="n">
        <v>0</v>
      </c>
      <c r="P481" s="15" t="n">
        <f aca="false">M481</f>
        <v>36494072.5674278</v>
      </c>
      <c r="Q481" s="51" t="n">
        <f aca="false">P481/J481</f>
        <v>38289.867345953</v>
      </c>
      <c r="R481" s="52" t="n">
        <v>39373.88</v>
      </c>
      <c r="S481" s="6" t="n">
        <v>2024</v>
      </c>
      <c r="T481" s="2"/>
      <c r="U481" s="2"/>
      <c r="V481" s="2"/>
      <c r="W481" s="2"/>
    </row>
    <row r="482" customFormat="false" ht="12.75" hidden="false" customHeight="true" outlineLevel="0" collapsed="false">
      <c r="A482" s="6" t="n">
        <f aca="false">1+A481</f>
        <v>12</v>
      </c>
      <c r="B482" s="45" t="s">
        <v>535</v>
      </c>
      <c r="C482" s="6" t="n">
        <v>1956</v>
      </c>
      <c r="D482" s="17"/>
      <c r="E482" s="6" t="s">
        <v>58</v>
      </c>
      <c r="F482" s="45" t="s">
        <v>59</v>
      </c>
      <c r="G482" s="6" t="n">
        <v>4</v>
      </c>
      <c r="H482" s="46" t="n">
        <v>3</v>
      </c>
      <c r="I482" s="15" t="n">
        <v>2392.54</v>
      </c>
      <c r="J482" s="15" t="n">
        <v>2277</v>
      </c>
      <c r="K482" s="15" t="n">
        <v>0</v>
      </c>
      <c r="L482" s="46" t="n">
        <v>73</v>
      </c>
      <c r="M482" s="15" t="n">
        <f aca="false">'Раздел 2'!C482</f>
        <v>912770.59</v>
      </c>
      <c r="N482" s="15" t="n">
        <v>0</v>
      </c>
      <c r="O482" s="15" t="n">
        <v>0</v>
      </c>
      <c r="P482" s="15" t="n">
        <f aca="false">M482</f>
        <v>912770.59</v>
      </c>
      <c r="Q482" s="51" t="n">
        <f aca="false">P482/J482</f>
        <v>400.865432586737</v>
      </c>
      <c r="R482" s="52" t="n">
        <v>3595.393</v>
      </c>
      <c r="S482" s="6" t="n">
        <v>2024</v>
      </c>
      <c r="T482" s="2"/>
      <c r="U482" s="2"/>
      <c r="V482" s="2"/>
      <c r="W482" s="2"/>
    </row>
    <row r="483" customFormat="false" ht="12.75" hidden="false" customHeight="true" outlineLevel="0" collapsed="false">
      <c r="A483" s="6" t="n">
        <f aca="false">1+A482</f>
        <v>13</v>
      </c>
      <c r="B483" s="45" t="s">
        <v>536</v>
      </c>
      <c r="C483" s="6" t="n">
        <v>1968</v>
      </c>
      <c r="D483" s="17"/>
      <c r="E483" s="6" t="s">
        <v>58</v>
      </c>
      <c r="F483" s="45" t="s">
        <v>537</v>
      </c>
      <c r="G483" s="6" t="n">
        <v>5</v>
      </c>
      <c r="H483" s="46" t="n">
        <v>1</v>
      </c>
      <c r="I483" s="15" t="n">
        <v>3403.9</v>
      </c>
      <c r="J483" s="15" t="n">
        <v>3303.9</v>
      </c>
      <c r="K483" s="15" t="n">
        <v>0</v>
      </c>
      <c r="L483" s="46" t="n">
        <v>88</v>
      </c>
      <c r="M483" s="15" t="n">
        <f aca="false">'Раздел 2'!C483</f>
        <v>1127422.12</v>
      </c>
      <c r="N483" s="15" t="n">
        <v>0</v>
      </c>
      <c r="O483" s="15" t="n">
        <v>0</v>
      </c>
      <c r="P483" s="15" t="n">
        <f aca="false">M483</f>
        <v>1127422.12</v>
      </c>
      <c r="Q483" s="51" t="n">
        <f aca="false">P483/J483</f>
        <v>341.239783286419</v>
      </c>
      <c r="R483" s="52" t="n">
        <v>2250.253</v>
      </c>
      <c r="S483" s="6" t="n">
        <v>2024</v>
      </c>
      <c r="T483" s="2"/>
      <c r="U483" s="2"/>
      <c r="V483" s="2"/>
      <c r="W483" s="2"/>
    </row>
    <row r="484" customFormat="false" ht="12.75" hidden="false" customHeight="true" outlineLevel="0" collapsed="false">
      <c r="A484" s="6" t="n">
        <f aca="false">1+A483</f>
        <v>14</v>
      </c>
      <c r="B484" s="45" t="s">
        <v>538</v>
      </c>
      <c r="C484" s="6" t="n">
        <v>1948</v>
      </c>
      <c r="D484" s="17"/>
      <c r="E484" s="6" t="s">
        <v>58</v>
      </c>
      <c r="F484" s="45" t="s">
        <v>59</v>
      </c>
      <c r="G484" s="6" t="n">
        <v>5</v>
      </c>
      <c r="H484" s="46" t="n">
        <v>3</v>
      </c>
      <c r="I484" s="15" t="n">
        <v>2144.3</v>
      </c>
      <c r="J484" s="15" t="n">
        <v>1944.3</v>
      </c>
      <c r="K484" s="15" t="n">
        <v>0</v>
      </c>
      <c r="L484" s="46" t="n">
        <v>30</v>
      </c>
      <c r="M484" s="15" t="n">
        <f aca="false">'Раздел 2'!C484</f>
        <v>1102124.31</v>
      </c>
      <c r="N484" s="15" t="n">
        <v>0</v>
      </c>
      <c r="O484" s="15" t="n">
        <v>0</v>
      </c>
      <c r="P484" s="15" t="n">
        <f aca="false">M484</f>
        <v>1102124.31</v>
      </c>
      <c r="Q484" s="51" t="n">
        <f aca="false">P484/J484</f>
        <v>566.848896775189</v>
      </c>
      <c r="R484" s="52" t="n">
        <v>3595.393</v>
      </c>
      <c r="S484" s="6" t="n">
        <v>2024</v>
      </c>
      <c r="T484" s="2"/>
      <c r="U484" s="2"/>
      <c r="V484" s="2"/>
      <c r="W484" s="2"/>
    </row>
    <row r="485" customFormat="false" ht="12.75" hidden="false" customHeight="true" outlineLevel="0" collapsed="false">
      <c r="A485" s="6" t="n">
        <f aca="false">1+A484</f>
        <v>15</v>
      </c>
      <c r="B485" s="45" t="s">
        <v>520</v>
      </c>
      <c r="C485" s="6" t="n">
        <v>1940</v>
      </c>
      <c r="D485" s="17"/>
      <c r="E485" s="66" t="s">
        <v>58</v>
      </c>
      <c r="F485" s="90" t="s">
        <v>59</v>
      </c>
      <c r="G485" s="66" t="n">
        <v>4</v>
      </c>
      <c r="H485" s="66" t="n">
        <v>5</v>
      </c>
      <c r="I485" s="64" t="n">
        <v>3150</v>
      </c>
      <c r="J485" s="64" t="n">
        <v>2818</v>
      </c>
      <c r="K485" s="64" t="n">
        <v>0</v>
      </c>
      <c r="L485" s="66" t="n">
        <v>1</v>
      </c>
      <c r="M485" s="15" t="n">
        <f aca="false">'Раздел 2'!C485</f>
        <v>5570912.7302</v>
      </c>
      <c r="N485" s="15" t="n">
        <v>0</v>
      </c>
      <c r="O485" s="15" t="n">
        <v>0</v>
      </c>
      <c r="P485" s="15" t="n">
        <f aca="false">M485</f>
        <v>5570912.7302</v>
      </c>
      <c r="Q485" s="51" t="n">
        <f aca="false">P485/J485</f>
        <v>1976.90302704045</v>
      </c>
      <c r="R485" s="52" t="n">
        <v>39373.88</v>
      </c>
      <c r="S485" s="6" t="n">
        <v>2024</v>
      </c>
      <c r="T485" s="2"/>
      <c r="U485" s="2"/>
      <c r="V485" s="2"/>
      <c r="W485" s="2"/>
    </row>
    <row r="486" customFormat="false" ht="12.75" hidden="false" customHeight="true" outlineLevel="0" collapsed="false">
      <c r="A486" s="6" t="n">
        <f aca="false">1+A485</f>
        <v>16</v>
      </c>
      <c r="B486" s="45" t="s">
        <v>539</v>
      </c>
      <c r="C486" s="6" t="n">
        <v>1952</v>
      </c>
      <c r="D486" s="17"/>
      <c r="E486" s="6" t="s">
        <v>58</v>
      </c>
      <c r="F486" s="45" t="s">
        <v>59</v>
      </c>
      <c r="G486" s="6" t="n">
        <v>2</v>
      </c>
      <c r="H486" s="46" t="n">
        <v>2</v>
      </c>
      <c r="I486" s="15" t="n">
        <v>645.9</v>
      </c>
      <c r="J486" s="15" t="n">
        <v>512.9</v>
      </c>
      <c r="K486" s="15" t="n">
        <v>393.37</v>
      </c>
      <c r="L486" s="46" t="n">
        <v>14</v>
      </c>
      <c r="M486" s="15" t="n">
        <f aca="false">'Раздел 2'!C486</f>
        <v>15368712.6582</v>
      </c>
      <c r="N486" s="15" t="n">
        <v>0</v>
      </c>
      <c r="O486" s="15" t="n">
        <v>0</v>
      </c>
      <c r="P486" s="15" t="n">
        <f aca="false">M486</f>
        <v>15368712.6582</v>
      </c>
      <c r="Q486" s="51" t="n">
        <f aca="false">P486/J486</f>
        <v>29964.3452099825</v>
      </c>
      <c r="R486" s="52" t="n">
        <v>29534.59</v>
      </c>
      <c r="S486" s="6" t="n">
        <v>2024</v>
      </c>
      <c r="T486" s="2"/>
      <c r="U486" s="2"/>
      <c r="V486" s="2"/>
      <c r="W486" s="2"/>
    </row>
    <row r="487" customFormat="false" ht="12.75" hidden="false" customHeight="true" outlineLevel="0" collapsed="false">
      <c r="A487" s="6" t="n">
        <f aca="false">1+A486</f>
        <v>17</v>
      </c>
      <c r="B487" s="45" t="s">
        <v>540</v>
      </c>
      <c r="C487" s="6" t="s">
        <v>129</v>
      </c>
      <c r="D487" s="17"/>
      <c r="E487" s="6" t="s">
        <v>58</v>
      </c>
      <c r="F487" s="45" t="s">
        <v>59</v>
      </c>
      <c r="G487" s="6" t="n">
        <v>2</v>
      </c>
      <c r="H487" s="46" t="n">
        <v>2</v>
      </c>
      <c r="I487" s="15" t="n">
        <v>682</v>
      </c>
      <c r="J487" s="15" t="n">
        <v>632</v>
      </c>
      <c r="K487" s="15" t="n">
        <v>632</v>
      </c>
      <c r="L487" s="46" t="n">
        <v>13</v>
      </c>
      <c r="M487" s="15" t="n">
        <f aca="false">'Раздел 2'!C487</f>
        <v>14509182.0874</v>
      </c>
      <c r="N487" s="15" t="n">
        <v>0</v>
      </c>
      <c r="O487" s="15" t="n">
        <v>0</v>
      </c>
      <c r="P487" s="15" t="n">
        <f aca="false">M487</f>
        <v>14509182.0874</v>
      </c>
      <c r="Q487" s="51" t="n">
        <f aca="false">P487/J487</f>
        <v>22957.5665939873</v>
      </c>
      <c r="R487" s="52" t="n">
        <v>40754.38</v>
      </c>
      <c r="S487" s="6" t="n">
        <v>2024</v>
      </c>
      <c r="T487" s="2"/>
      <c r="U487" s="2"/>
      <c r="V487" s="2"/>
      <c r="W487" s="2"/>
    </row>
    <row r="488" customFormat="false" ht="12.75" hidden="false" customHeight="true" outlineLevel="0" collapsed="false">
      <c r="A488" s="6" t="n">
        <f aca="false">1+A487</f>
        <v>18</v>
      </c>
      <c r="B488" s="45" t="s">
        <v>541</v>
      </c>
      <c r="C488" s="6" t="s">
        <v>125</v>
      </c>
      <c r="D488" s="17"/>
      <c r="E488" s="6" t="s">
        <v>58</v>
      </c>
      <c r="F488" s="45" t="s">
        <v>59</v>
      </c>
      <c r="G488" s="6" t="n">
        <v>2</v>
      </c>
      <c r="H488" s="46" t="n">
        <v>2</v>
      </c>
      <c r="I488" s="15" t="n">
        <v>686.3</v>
      </c>
      <c r="J488" s="15" t="n">
        <v>619.3</v>
      </c>
      <c r="K488" s="15" t="n">
        <v>571.9</v>
      </c>
      <c r="L488" s="46" t="n">
        <v>13</v>
      </c>
      <c r="M488" s="15" t="n">
        <f aca="false">'Раздел 2'!C488</f>
        <v>12529564.87</v>
      </c>
      <c r="N488" s="15" t="n">
        <v>0</v>
      </c>
      <c r="O488" s="15" t="n">
        <v>0</v>
      </c>
      <c r="P488" s="15" t="n">
        <f aca="false">M488</f>
        <v>12529564.87</v>
      </c>
      <c r="Q488" s="51" t="n">
        <f aca="false">P488/J488</f>
        <v>20231.8179719038</v>
      </c>
      <c r="R488" s="52" t="n">
        <v>40754.38</v>
      </c>
      <c r="S488" s="6" t="n">
        <v>2024</v>
      </c>
      <c r="T488" s="2"/>
      <c r="U488" s="2"/>
      <c r="V488" s="2"/>
      <c r="W488" s="2"/>
    </row>
    <row r="489" customFormat="false" ht="12.75" hidden="false" customHeight="true" outlineLevel="0" collapsed="false">
      <c r="A489" s="27" t="s">
        <v>542</v>
      </c>
      <c r="B489" s="27"/>
      <c r="C489" s="29" t="n">
        <v>18</v>
      </c>
      <c r="D489" s="29"/>
      <c r="E489" s="29"/>
      <c r="F489" s="27"/>
      <c r="G489" s="29"/>
      <c r="H489" s="30"/>
      <c r="I489" s="32" t="n">
        <f aca="false">SUM(I471:I488)</f>
        <v>28020.14</v>
      </c>
      <c r="J489" s="32" t="n">
        <f aca="false">SUM(J471:J488)</f>
        <v>25693.9</v>
      </c>
      <c r="K489" s="32" t="n">
        <f aca="false">SUM(K471:K488)</f>
        <v>4638.88</v>
      </c>
      <c r="L489" s="32" t="n">
        <f aca="false">SUM(L471:L488)</f>
        <v>467</v>
      </c>
      <c r="M489" s="32" t="n">
        <f aca="false">SUM(M471:M488)</f>
        <v>371065242.09443</v>
      </c>
      <c r="N489" s="32" t="n">
        <f aca="false">SUM(N471:N488)</f>
        <v>0</v>
      </c>
      <c r="O489" s="32" t="n">
        <f aca="false">SUM(O471:O488)</f>
        <v>0</v>
      </c>
      <c r="P489" s="32" t="n">
        <f aca="false">SUM(P471:P488)</f>
        <v>371065242.09443</v>
      </c>
      <c r="Q489" s="60"/>
      <c r="R489" s="78"/>
      <c r="S489" s="29"/>
      <c r="T489" s="2"/>
      <c r="U489" s="2"/>
      <c r="V489" s="2"/>
      <c r="W489" s="2"/>
    </row>
    <row r="490" customFormat="false" ht="13.35" hidden="false" customHeight="true" outlineLevel="0" collapsed="false">
      <c r="A490" s="21" t="s">
        <v>543</v>
      </c>
      <c r="B490" s="21"/>
      <c r="C490" s="81" t="n">
        <f aca="false">C489+C470+C449</f>
        <v>51</v>
      </c>
      <c r="D490" s="81"/>
      <c r="E490" s="81"/>
      <c r="F490" s="81"/>
      <c r="G490" s="81"/>
      <c r="H490" s="81"/>
      <c r="I490" s="82" t="n">
        <f aca="false">I489+I470+I449</f>
        <v>65465.97</v>
      </c>
      <c r="J490" s="82" t="n">
        <f aca="false">J489+J470+J449</f>
        <v>59584.91</v>
      </c>
      <c r="K490" s="82" t="n">
        <f aca="false">K489+K470+K449</f>
        <v>24676.86</v>
      </c>
      <c r="L490" s="81" t="n">
        <f aca="false">L489+L470+L449</f>
        <v>1368</v>
      </c>
      <c r="M490" s="82" t="n">
        <f aca="false">M449+M470+M489</f>
        <v>418479215.699458</v>
      </c>
      <c r="N490" s="81"/>
      <c r="O490" s="81"/>
      <c r="P490" s="82" t="n">
        <f aca="false">P489+P470+P449</f>
        <v>418479215.699458</v>
      </c>
      <c r="Q490" s="25"/>
      <c r="R490" s="76"/>
      <c r="S490" s="23"/>
      <c r="T490" s="53"/>
      <c r="U490" s="53"/>
      <c r="V490" s="53"/>
      <c r="W490" s="53"/>
    </row>
    <row r="491" customFormat="false" ht="13.35" hidden="false" customHeight="true" outlineLevel="0" collapsed="false">
      <c r="A491" s="6"/>
      <c r="B491" s="43" t="s">
        <v>544</v>
      </c>
      <c r="C491" s="44"/>
      <c r="D491" s="17"/>
      <c r="E491" s="6"/>
      <c r="F491" s="45"/>
      <c r="G491" s="6"/>
      <c r="H491" s="46"/>
      <c r="I491" s="15"/>
      <c r="J491" s="15"/>
      <c r="K491" s="6"/>
      <c r="L491" s="46"/>
      <c r="M491" s="15"/>
      <c r="N491" s="15"/>
      <c r="O491" s="15"/>
      <c r="P491" s="47"/>
      <c r="Q491" s="51"/>
      <c r="R491" s="77"/>
      <c r="T491" s="2"/>
      <c r="U491" s="2"/>
      <c r="V491" s="2"/>
      <c r="W491" s="2"/>
    </row>
    <row r="492" customFormat="false" ht="12.75" hidden="false" customHeight="true" outlineLevel="0" collapsed="false">
      <c r="A492" s="58" t="n">
        <v>1</v>
      </c>
      <c r="B492" s="87" t="s">
        <v>545</v>
      </c>
      <c r="C492" s="58" t="n">
        <v>1951</v>
      </c>
      <c r="D492" s="58"/>
      <c r="E492" s="58" t="s">
        <v>58</v>
      </c>
      <c r="F492" s="87" t="s">
        <v>429</v>
      </c>
      <c r="G492" s="58" t="n">
        <v>2</v>
      </c>
      <c r="H492" s="92" t="n">
        <v>2</v>
      </c>
      <c r="I492" s="55" t="n">
        <v>829.7</v>
      </c>
      <c r="J492" s="55" t="n">
        <v>510.8</v>
      </c>
      <c r="K492" s="55" t="n">
        <v>510.8</v>
      </c>
      <c r="L492" s="92" t="n">
        <v>8</v>
      </c>
      <c r="M492" s="15" t="n">
        <f aca="false">'Раздел 2'!C492</f>
        <v>373766.99</v>
      </c>
      <c r="N492" s="55" t="n">
        <v>0</v>
      </c>
      <c r="O492" s="55" t="n">
        <v>0</v>
      </c>
      <c r="P492" s="55" t="n">
        <f aca="false">M492</f>
        <v>373766.99</v>
      </c>
      <c r="Q492" s="109" t="n">
        <f aca="false">P492/J492</f>
        <v>731.728641346907</v>
      </c>
      <c r="R492" s="52" t="n">
        <v>5039.042</v>
      </c>
      <c r="S492" s="58" t="n">
        <v>2022</v>
      </c>
      <c r="T492" s="93"/>
      <c r="U492" s="93"/>
      <c r="V492" s="93"/>
      <c r="W492" s="93"/>
    </row>
    <row r="493" customFormat="false" ht="12.75" hidden="false" customHeight="true" outlineLevel="0" collapsed="false">
      <c r="A493" s="6" t="n">
        <f aca="false">A492+1</f>
        <v>2</v>
      </c>
      <c r="B493" s="45" t="s">
        <v>546</v>
      </c>
      <c r="C493" s="6" t="n">
        <v>1939</v>
      </c>
      <c r="D493" s="17"/>
      <c r="E493" s="6" t="s">
        <v>58</v>
      </c>
      <c r="F493" s="45" t="s">
        <v>59</v>
      </c>
      <c r="G493" s="6" t="n">
        <v>5</v>
      </c>
      <c r="H493" s="46" t="n">
        <v>1</v>
      </c>
      <c r="I493" s="15" t="n">
        <v>4896.4</v>
      </c>
      <c r="J493" s="15" t="n">
        <v>4706.6</v>
      </c>
      <c r="K493" s="15" t="n">
        <v>1570.7</v>
      </c>
      <c r="L493" s="46" t="n">
        <v>13</v>
      </c>
      <c r="M493" s="15" t="n">
        <f aca="false">'Раздел 2'!C493</f>
        <v>15334674.04</v>
      </c>
      <c r="N493" s="15" t="n">
        <v>0</v>
      </c>
      <c r="O493" s="15" t="n">
        <v>0</v>
      </c>
      <c r="P493" s="55" t="n">
        <f aca="false">M493</f>
        <v>15334674.04</v>
      </c>
      <c r="Q493" s="109" t="n">
        <f aca="false">P493/J493</f>
        <v>3258.12136999108</v>
      </c>
      <c r="R493" s="52" t="n">
        <v>15129.12</v>
      </c>
      <c r="S493" s="6" t="n">
        <v>2022</v>
      </c>
      <c r="T493" s="2"/>
      <c r="U493" s="2"/>
      <c r="V493" s="2"/>
      <c r="W493" s="2"/>
    </row>
    <row r="494" customFormat="false" ht="12.75" hidden="false" customHeight="true" outlineLevel="0" collapsed="false">
      <c r="A494" s="6" t="n">
        <f aca="false">A493+1</f>
        <v>3</v>
      </c>
      <c r="B494" s="45" t="s">
        <v>547</v>
      </c>
      <c r="C494" s="6" t="s">
        <v>90</v>
      </c>
      <c r="D494" s="17"/>
      <c r="E494" s="6" t="s">
        <v>58</v>
      </c>
      <c r="F494" s="45" t="s">
        <v>59</v>
      </c>
      <c r="G494" s="6" t="n">
        <v>2</v>
      </c>
      <c r="H494" s="46" t="n">
        <v>1</v>
      </c>
      <c r="I494" s="15" t="n">
        <v>816.7</v>
      </c>
      <c r="J494" s="15" t="n">
        <v>738.5</v>
      </c>
      <c r="K494" s="15" t="n">
        <v>608.9</v>
      </c>
      <c r="L494" s="6" t="n">
        <v>12</v>
      </c>
      <c r="M494" s="15" t="n">
        <f aca="false">'Раздел 2'!C494</f>
        <v>343761.05</v>
      </c>
      <c r="N494" s="15" t="n">
        <v>0</v>
      </c>
      <c r="O494" s="15" t="n">
        <v>0</v>
      </c>
      <c r="P494" s="55" t="n">
        <f aca="false">M494</f>
        <v>343761.05</v>
      </c>
      <c r="Q494" s="109" t="n">
        <f aca="false">P494/J494</f>
        <v>465.485511171293</v>
      </c>
      <c r="R494" s="52" t="n">
        <v>4075.438</v>
      </c>
      <c r="S494" s="6" t="n">
        <v>2022</v>
      </c>
      <c r="T494" s="2"/>
      <c r="U494" s="2"/>
      <c r="V494" s="2"/>
      <c r="W494" s="2"/>
    </row>
    <row r="495" customFormat="false" ht="12.75" hidden="false" customHeight="true" outlineLevel="0" collapsed="false">
      <c r="A495" s="6" t="n">
        <f aca="false">A494+1</f>
        <v>4</v>
      </c>
      <c r="B495" s="45" t="s">
        <v>548</v>
      </c>
      <c r="C495" s="6" t="s">
        <v>90</v>
      </c>
      <c r="D495" s="17"/>
      <c r="E495" s="6" t="s">
        <v>58</v>
      </c>
      <c r="F495" s="45" t="s">
        <v>64</v>
      </c>
      <c r="G495" s="6" t="n">
        <v>2</v>
      </c>
      <c r="H495" s="46" t="n">
        <v>1</v>
      </c>
      <c r="I495" s="15" t="n">
        <v>405.6</v>
      </c>
      <c r="J495" s="15" t="n">
        <v>374.3</v>
      </c>
      <c r="K495" s="15" t="n">
        <v>374.3</v>
      </c>
      <c r="L495" s="6" t="n">
        <v>8</v>
      </c>
      <c r="M495" s="15" t="n">
        <f aca="false">'Раздел 2'!C495</f>
        <v>276336.38</v>
      </c>
      <c r="N495" s="15" t="n">
        <v>0</v>
      </c>
      <c r="O495" s="15" t="n">
        <v>0</v>
      </c>
      <c r="P495" s="55" t="n">
        <f aca="false">M495</f>
        <v>276336.38</v>
      </c>
      <c r="Q495" s="109" t="n">
        <f aca="false">P495/J495</f>
        <v>738.275126903553</v>
      </c>
      <c r="R495" s="52" t="n">
        <v>4075.438</v>
      </c>
      <c r="S495" s="6" t="n">
        <v>2022</v>
      </c>
      <c r="T495" s="2"/>
      <c r="U495" s="2"/>
      <c r="V495" s="2"/>
      <c r="W495" s="2"/>
    </row>
    <row r="496" customFormat="false" ht="12.75" hidden="false" customHeight="true" outlineLevel="0" collapsed="false">
      <c r="A496" s="6" t="n">
        <f aca="false">A495+1</f>
        <v>5</v>
      </c>
      <c r="B496" s="45" t="s">
        <v>549</v>
      </c>
      <c r="C496" s="6" t="n">
        <v>1939</v>
      </c>
      <c r="D496" s="17"/>
      <c r="E496" s="6" t="s">
        <v>58</v>
      </c>
      <c r="F496" s="45" t="s">
        <v>429</v>
      </c>
      <c r="G496" s="6" t="n">
        <v>2</v>
      </c>
      <c r="H496" s="46" t="n">
        <v>1</v>
      </c>
      <c r="I496" s="15" t="n">
        <v>86.3</v>
      </c>
      <c r="J496" s="15" t="n">
        <v>86.3</v>
      </c>
      <c r="K496" s="15" t="n">
        <v>85.3</v>
      </c>
      <c r="L496" s="6" t="n">
        <v>3</v>
      </c>
      <c r="M496" s="15" t="n">
        <f aca="false">'Раздел 2'!C496</f>
        <v>18718</v>
      </c>
      <c r="N496" s="15" t="n">
        <v>0</v>
      </c>
      <c r="O496" s="15" t="n">
        <v>0</v>
      </c>
      <c r="P496" s="55" t="n">
        <f aca="false">M496</f>
        <v>18718</v>
      </c>
      <c r="Q496" s="109" t="n">
        <f aca="false">P496/J496</f>
        <v>216.894553881808</v>
      </c>
      <c r="R496" s="52" t="n">
        <v>3235.856</v>
      </c>
      <c r="S496" s="6" t="n">
        <v>2022</v>
      </c>
      <c r="T496" s="2"/>
      <c r="U496" s="2"/>
      <c r="V496" s="2"/>
      <c r="W496" s="2"/>
    </row>
    <row r="497" customFormat="false" ht="12.75" hidden="false" customHeight="true" outlineLevel="0" collapsed="false">
      <c r="A497" s="6" t="n">
        <f aca="false">A496+1</f>
        <v>6</v>
      </c>
      <c r="B497" s="45" t="s">
        <v>550</v>
      </c>
      <c r="C497" s="6" t="n">
        <v>1939</v>
      </c>
      <c r="D497" s="17"/>
      <c r="E497" s="6" t="s">
        <v>58</v>
      </c>
      <c r="F497" s="45" t="s">
        <v>59</v>
      </c>
      <c r="G497" s="6" t="n">
        <v>2</v>
      </c>
      <c r="H497" s="46" t="n">
        <v>3</v>
      </c>
      <c r="I497" s="15" t="n">
        <v>463.1</v>
      </c>
      <c r="J497" s="15" t="n">
        <v>418.3</v>
      </c>
      <c r="K497" s="15" t="n">
        <v>163.4</v>
      </c>
      <c r="L497" s="6" t="n">
        <v>16</v>
      </c>
      <c r="M497" s="15" t="n">
        <f aca="false">'Раздел 2'!C497</f>
        <v>348666.61</v>
      </c>
      <c r="N497" s="15" t="n">
        <v>0</v>
      </c>
      <c r="O497" s="15" t="n">
        <v>0</v>
      </c>
      <c r="P497" s="55" t="n">
        <f aca="false">M497</f>
        <v>348666.61</v>
      </c>
      <c r="Q497" s="109" t="n">
        <f aca="false">P497/J497</f>
        <v>833.532416925651</v>
      </c>
      <c r="R497" s="52" t="n">
        <v>4075.438</v>
      </c>
      <c r="S497" s="6" t="n">
        <v>2022</v>
      </c>
      <c r="T497" s="2"/>
      <c r="U497" s="2"/>
      <c r="V497" s="2"/>
      <c r="W497" s="2"/>
    </row>
    <row r="498" customFormat="false" ht="12.75" hidden="false" customHeight="true" outlineLevel="0" collapsed="false">
      <c r="A498" s="6" t="n">
        <f aca="false">A497+1</f>
        <v>7</v>
      </c>
      <c r="B498" s="45" t="s">
        <v>551</v>
      </c>
      <c r="C498" s="6" t="n">
        <v>1958</v>
      </c>
      <c r="D498" s="17"/>
      <c r="E498" s="6" t="s">
        <v>58</v>
      </c>
      <c r="F498" s="45" t="s">
        <v>59</v>
      </c>
      <c r="G498" s="6" t="n">
        <v>2</v>
      </c>
      <c r="H498" s="46" t="n">
        <v>3</v>
      </c>
      <c r="I498" s="15" t="n">
        <v>985.8</v>
      </c>
      <c r="J498" s="15" t="n">
        <v>880.5</v>
      </c>
      <c r="K498" s="15" t="n">
        <v>880.5</v>
      </c>
      <c r="L498" s="6" t="n">
        <v>16</v>
      </c>
      <c r="M498" s="15" t="n">
        <f aca="false">'Раздел 2'!C498</f>
        <v>379602.84</v>
      </c>
      <c r="N498" s="15" t="n">
        <v>0</v>
      </c>
      <c r="O498" s="15" t="n">
        <v>0</v>
      </c>
      <c r="P498" s="55" t="n">
        <f aca="false">M498</f>
        <v>379602.84</v>
      </c>
      <c r="Q498" s="109" t="n">
        <f aca="false">P498/J498</f>
        <v>431.121908006814</v>
      </c>
      <c r="R498" s="52" t="n">
        <v>4075.438</v>
      </c>
      <c r="S498" s="6" t="n">
        <v>2022</v>
      </c>
      <c r="T498" s="2"/>
      <c r="U498" s="2"/>
      <c r="V498" s="2"/>
      <c r="W498" s="2"/>
    </row>
    <row r="499" customFormat="false" ht="12.75" hidden="false" customHeight="true" outlineLevel="0" collapsed="false">
      <c r="A499" s="6" t="n">
        <f aca="false">A498+1</f>
        <v>8</v>
      </c>
      <c r="B499" s="45" t="s">
        <v>552</v>
      </c>
      <c r="C499" s="6" t="n">
        <v>1939</v>
      </c>
      <c r="D499" s="17"/>
      <c r="E499" s="6" t="s">
        <v>58</v>
      </c>
      <c r="F499" s="45" t="s">
        <v>429</v>
      </c>
      <c r="G499" s="6" t="n">
        <v>2</v>
      </c>
      <c r="H499" s="46" t="n">
        <v>0</v>
      </c>
      <c r="I499" s="15" t="n">
        <v>75</v>
      </c>
      <c r="J499" s="15" t="n">
        <v>75</v>
      </c>
      <c r="K499" s="15" t="n">
        <v>75</v>
      </c>
      <c r="L499" s="6" t="n">
        <v>3</v>
      </c>
      <c r="M499" s="15" t="n">
        <f aca="false">'Раздел 2'!C499</f>
        <v>62390.72</v>
      </c>
      <c r="N499" s="15" t="n">
        <v>0</v>
      </c>
      <c r="O499" s="15" t="n">
        <v>0</v>
      </c>
      <c r="P499" s="55" t="n">
        <f aca="false">M499</f>
        <v>62390.72</v>
      </c>
      <c r="Q499" s="109" t="n">
        <f aca="false">P499/J499</f>
        <v>831.876266666667</v>
      </c>
      <c r="R499" s="52" t="n">
        <v>3235.856</v>
      </c>
      <c r="S499" s="6" t="n">
        <v>2022</v>
      </c>
      <c r="T499" s="2"/>
      <c r="U499" s="2"/>
      <c r="V499" s="2"/>
      <c r="W499" s="2"/>
    </row>
    <row r="500" customFormat="false" ht="12.75" hidden="false" customHeight="true" outlineLevel="0" collapsed="false">
      <c r="A500" s="6" t="n">
        <f aca="false">A499+1</f>
        <v>9</v>
      </c>
      <c r="B500" s="45" t="s">
        <v>553</v>
      </c>
      <c r="C500" s="6" t="s">
        <v>76</v>
      </c>
      <c r="D500" s="17"/>
      <c r="E500" s="6" t="s">
        <v>58</v>
      </c>
      <c r="F500" s="45" t="s">
        <v>64</v>
      </c>
      <c r="G500" s="6" t="n">
        <v>2</v>
      </c>
      <c r="H500" s="46" t="n">
        <v>1</v>
      </c>
      <c r="I500" s="15" t="n">
        <v>405</v>
      </c>
      <c r="J500" s="15" t="n">
        <v>372</v>
      </c>
      <c r="K500" s="15" t="n">
        <v>325.6</v>
      </c>
      <c r="L500" s="6" t="n">
        <v>8</v>
      </c>
      <c r="M500" s="15" t="n">
        <f aca="false">'Раздел 2'!C500</f>
        <v>274638.14</v>
      </c>
      <c r="N500" s="15" t="n">
        <v>0</v>
      </c>
      <c r="O500" s="15" t="n">
        <v>0</v>
      </c>
      <c r="P500" s="55" t="n">
        <f aca="false">M500</f>
        <v>274638.14</v>
      </c>
      <c r="Q500" s="109" t="n">
        <f aca="false">P500/J500</f>
        <v>738.274569892473</v>
      </c>
      <c r="R500" s="52" t="n">
        <v>4075.438</v>
      </c>
      <c r="S500" s="6" t="n">
        <v>2022</v>
      </c>
      <c r="T500" s="2"/>
      <c r="U500" s="2"/>
      <c r="V500" s="2"/>
      <c r="W500" s="2"/>
    </row>
    <row r="501" customFormat="false" ht="12.75" hidden="false" customHeight="true" outlineLevel="0" collapsed="false">
      <c r="A501" s="6" t="n">
        <f aca="false">A500+1</f>
        <v>10</v>
      </c>
      <c r="B501" s="45" t="s">
        <v>554</v>
      </c>
      <c r="C501" s="6" t="s">
        <v>492</v>
      </c>
      <c r="D501" s="17"/>
      <c r="E501" s="6" t="s">
        <v>58</v>
      </c>
      <c r="F501" s="45" t="s">
        <v>429</v>
      </c>
      <c r="G501" s="6" t="n">
        <v>2</v>
      </c>
      <c r="H501" s="46" t="n">
        <v>3</v>
      </c>
      <c r="I501" s="15" t="n">
        <v>660</v>
      </c>
      <c r="J501" s="15" t="n">
        <v>556</v>
      </c>
      <c r="K501" s="55" t="n">
        <v>366.4</v>
      </c>
      <c r="L501" s="6" t="n">
        <v>11</v>
      </c>
      <c r="M501" s="15" t="n">
        <f aca="false">'Раздел 2'!C501</f>
        <v>342455.2</v>
      </c>
      <c r="N501" s="15" t="n">
        <v>0</v>
      </c>
      <c r="O501" s="15" t="n">
        <v>0</v>
      </c>
      <c r="P501" s="55" t="n">
        <f aca="false">M501</f>
        <v>342455.2</v>
      </c>
      <c r="Q501" s="109" t="n">
        <f aca="false">P501/J501</f>
        <v>615.926618705036</v>
      </c>
      <c r="R501" s="52" t="n">
        <v>5039.042</v>
      </c>
      <c r="S501" s="6" t="n">
        <v>2022</v>
      </c>
      <c r="T501" s="2"/>
      <c r="U501" s="2"/>
      <c r="V501" s="2"/>
      <c r="W501" s="2"/>
    </row>
    <row r="502" customFormat="false" ht="12.75" hidden="false" customHeight="true" outlineLevel="0" collapsed="false">
      <c r="A502" s="6" t="n">
        <f aca="false">A501+1</f>
        <v>11</v>
      </c>
      <c r="B502" s="45" t="s">
        <v>555</v>
      </c>
      <c r="C502" s="6" t="s">
        <v>492</v>
      </c>
      <c r="D502" s="17"/>
      <c r="E502" s="6" t="s">
        <v>58</v>
      </c>
      <c r="F502" s="45" t="s">
        <v>59</v>
      </c>
      <c r="G502" s="6" t="n">
        <v>2</v>
      </c>
      <c r="H502" s="46" t="n">
        <v>4</v>
      </c>
      <c r="I502" s="15" t="n">
        <v>743.7</v>
      </c>
      <c r="J502" s="15" t="n">
        <v>624</v>
      </c>
      <c r="K502" s="55" t="n">
        <v>0</v>
      </c>
      <c r="L502" s="6" t="n">
        <v>14</v>
      </c>
      <c r="M502" s="15" t="n">
        <f aca="false">'Раздел 2'!C502</f>
        <v>328688.1</v>
      </c>
      <c r="N502" s="15" t="n">
        <v>0</v>
      </c>
      <c r="O502" s="15" t="n">
        <v>0</v>
      </c>
      <c r="P502" s="55" t="n">
        <f aca="false">M502</f>
        <v>328688.1</v>
      </c>
      <c r="Q502" s="109" t="n">
        <f aca="false">P502/J502</f>
        <v>526.74375</v>
      </c>
      <c r="R502" s="52" t="n">
        <v>4075.438</v>
      </c>
      <c r="S502" s="6" t="n">
        <v>2022</v>
      </c>
      <c r="T502" s="2"/>
      <c r="U502" s="2"/>
      <c r="V502" s="2"/>
      <c r="W502" s="2"/>
    </row>
    <row r="503" customFormat="false" ht="12.75" hidden="false" customHeight="true" outlineLevel="0" collapsed="false">
      <c r="A503" s="6" t="n">
        <f aca="false">A502+1</f>
        <v>12</v>
      </c>
      <c r="B503" s="45" t="s">
        <v>556</v>
      </c>
      <c r="C503" s="6" t="s">
        <v>492</v>
      </c>
      <c r="D503" s="17"/>
      <c r="E503" s="6" t="s">
        <v>58</v>
      </c>
      <c r="F503" s="45" t="s">
        <v>59</v>
      </c>
      <c r="G503" s="6" t="n">
        <v>2</v>
      </c>
      <c r="H503" s="46" t="n">
        <v>1</v>
      </c>
      <c r="I503" s="15" t="n">
        <v>347.1</v>
      </c>
      <c r="J503" s="15" t="n">
        <v>328.1</v>
      </c>
      <c r="K503" s="55" t="n">
        <v>328.1</v>
      </c>
      <c r="L503" s="6" t="n">
        <v>6</v>
      </c>
      <c r="M503" s="15" t="n">
        <f aca="false">'Раздел 2'!C503</f>
        <v>324593.87</v>
      </c>
      <c r="N503" s="15" t="n">
        <v>0</v>
      </c>
      <c r="O503" s="15" t="n">
        <v>0</v>
      </c>
      <c r="P503" s="55" t="n">
        <f aca="false">M503</f>
        <v>324593.87</v>
      </c>
      <c r="Q503" s="109" t="n">
        <f aca="false">P503/J503</f>
        <v>989.313837244742</v>
      </c>
      <c r="R503" s="52" t="n">
        <v>4075.438</v>
      </c>
      <c r="S503" s="6" t="n">
        <v>2022</v>
      </c>
      <c r="T503" s="2"/>
      <c r="U503" s="2"/>
      <c r="V503" s="2"/>
      <c r="W503" s="2"/>
    </row>
    <row r="504" customFormat="false" ht="12" hidden="false" customHeight="true" outlineLevel="0" collapsed="false">
      <c r="A504" s="6" t="n">
        <f aca="false">A503+1</f>
        <v>13</v>
      </c>
      <c r="B504" s="45" t="s">
        <v>557</v>
      </c>
      <c r="C504" s="6" t="s">
        <v>492</v>
      </c>
      <c r="D504" s="17"/>
      <c r="E504" s="6" t="s">
        <v>58</v>
      </c>
      <c r="F504" s="45" t="s">
        <v>429</v>
      </c>
      <c r="G504" s="6" t="n">
        <v>2</v>
      </c>
      <c r="H504" s="46" t="n">
        <v>1</v>
      </c>
      <c r="I504" s="15" t="n">
        <v>117.3</v>
      </c>
      <c r="J504" s="15" t="n">
        <v>109.3</v>
      </c>
      <c r="K504" s="55" t="n">
        <v>109.3</v>
      </c>
      <c r="L504" s="6" t="n">
        <v>4</v>
      </c>
      <c r="M504" s="15" t="n">
        <f aca="false">'Раздел 2'!C504</f>
        <v>19100</v>
      </c>
      <c r="N504" s="15" t="n">
        <v>0</v>
      </c>
      <c r="O504" s="15" t="n">
        <v>0</v>
      </c>
      <c r="P504" s="55" t="n">
        <f aca="false">M504</f>
        <v>19100</v>
      </c>
      <c r="Q504" s="109" t="n">
        <f aca="false">P504/J504</f>
        <v>174.748398902104</v>
      </c>
      <c r="R504" s="52" t="n">
        <v>3235.856</v>
      </c>
      <c r="S504" s="6" t="n">
        <v>2022</v>
      </c>
      <c r="T504" s="2"/>
      <c r="U504" s="2"/>
      <c r="V504" s="2"/>
      <c r="W504" s="2"/>
    </row>
    <row r="505" customFormat="false" ht="12.75" hidden="false" customHeight="true" outlineLevel="0" collapsed="false">
      <c r="A505" s="6" t="n">
        <f aca="false">A504+1</f>
        <v>14</v>
      </c>
      <c r="B505" s="45" t="s">
        <v>558</v>
      </c>
      <c r="C505" s="6" t="s">
        <v>492</v>
      </c>
      <c r="D505" s="17"/>
      <c r="E505" s="6" t="s">
        <v>58</v>
      </c>
      <c r="F505" s="45" t="s">
        <v>429</v>
      </c>
      <c r="G505" s="6" t="n">
        <v>2</v>
      </c>
      <c r="H505" s="46" t="n">
        <v>2</v>
      </c>
      <c r="I505" s="15" t="n">
        <v>324.6</v>
      </c>
      <c r="J505" s="15" t="n">
        <v>196.3</v>
      </c>
      <c r="K505" s="55" t="n">
        <v>0</v>
      </c>
      <c r="L505" s="6" t="n">
        <v>9</v>
      </c>
      <c r="M505" s="15" t="n">
        <f aca="false">'Раздел 2'!C505</f>
        <v>352588.93</v>
      </c>
      <c r="N505" s="15" t="n">
        <v>0</v>
      </c>
      <c r="O505" s="15" t="n">
        <v>0</v>
      </c>
      <c r="P505" s="55" t="n">
        <f aca="false">M505</f>
        <v>352588.93</v>
      </c>
      <c r="Q505" s="109" t="n">
        <f aca="false">P505/J505</f>
        <v>1796.17386653082</v>
      </c>
      <c r="R505" s="52" t="n">
        <v>5039.042</v>
      </c>
      <c r="S505" s="6" t="n">
        <v>2022</v>
      </c>
      <c r="T505" s="2"/>
      <c r="U505" s="2"/>
      <c r="V505" s="2"/>
      <c r="W505" s="2"/>
    </row>
    <row r="506" customFormat="false" ht="12.75" hidden="false" customHeight="true" outlineLevel="0" collapsed="false">
      <c r="A506" s="6" t="n">
        <f aca="false">A505+1</f>
        <v>15</v>
      </c>
      <c r="B506" s="45" t="s">
        <v>559</v>
      </c>
      <c r="C506" s="6" t="s">
        <v>492</v>
      </c>
      <c r="D506" s="17"/>
      <c r="E506" s="6" t="s">
        <v>58</v>
      </c>
      <c r="F506" s="45" t="s">
        <v>59</v>
      </c>
      <c r="G506" s="6" t="n">
        <v>3</v>
      </c>
      <c r="H506" s="46" t="n">
        <v>1</v>
      </c>
      <c r="I506" s="15" t="n">
        <v>241.3</v>
      </c>
      <c r="J506" s="15" t="n">
        <v>177.9</v>
      </c>
      <c r="K506" s="15" t="n">
        <v>167.6</v>
      </c>
      <c r="L506" s="6" t="n">
        <v>6</v>
      </c>
      <c r="M506" s="15" t="n">
        <f aca="false">'Раздел 2'!C506</f>
        <v>101153</v>
      </c>
      <c r="N506" s="15" t="n">
        <v>0</v>
      </c>
      <c r="O506" s="15" t="n">
        <v>0</v>
      </c>
      <c r="P506" s="55" t="n">
        <f aca="false">M506</f>
        <v>101153</v>
      </c>
      <c r="Q506" s="109" t="n">
        <f aca="false">P506/J506</f>
        <v>568.594716132659</v>
      </c>
      <c r="R506" s="52" t="n">
        <v>2953.459</v>
      </c>
      <c r="S506" s="6" t="n">
        <v>2022</v>
      </c>
      <c r="T506" s="2"/>
      <c r="U506" s="2"/>
      <c r="V506" s="2"/>
      <c r="W506" s="2"/>
    </row>
    <row r="507" customFormat="false" ht="12.75" hidden="false" customHeight="true" outlineLevel="0" collapsed="false">
      <c r="A507" s="6" t="n">
        <f aca="false">A506+1</f>
        <v>16</v>
      </c>
      <c r="B507" s="45" t="s">
        <v>560</v>
      </c>
      <c r="C507" s="6" t="n">
        <v>1964</v>
      </c>
      <c r="D507" s="17"/>
      <c r="E507" s="6" t="s">
        <v>58</v>
      </c>
      <c r="F507" s="45" t="s">
        <v>59</v>
      </c>
      <c r="G507" s="6" t="n">
        <v>5</v>
      </c>
      <c r="H507" s="46" t="n">
        <v>1</v>
      </c>
      <c r="I507" s="15" t="n">
        <v>3214.7</v>
      </c>
      <c r="J507" s="15" t="n">
        <v>2962.2</v>
      </c>
      <c r="K507" s="15" t="n">
        <v>2962.2</v>
      </c>
      <c r="L507" s="6" t="n">
        <v>28</v>
      </c>
      <c r="M507" s="15" t="n">
        <f aca="false">'Раздел 2'!C507</f>
        <v>1002377.39</v>
      </c>
      <c r="N507" s="15" t="n">
        <v>0</v>
      </c>
      <c r="O507" s="15" t="n">
        <v>0</v>
      </c>
      <c r="P507" s="55" t="n">
        <f aca="false">M507</f>
        <v>1002377.39</v>
      </c>
      <c r="Q507" s="109" t="n">
        <f aca="false">P507/J507</f>
        <v>338.389504422389</v>
      </c>
      <c r="R507" s="52" t="n">
        <v>34980.67</v>
      </c>
      <c r="S507" s="6" t="n">
        <v>2022</v>
      </c>
      <c r="T507" s="2"/>
      <c r="U507" s="2"/>
      <c r="V507" s="2"/>
      <c r="W507" s="2"/>
    </row>
    <row r="508" customFormat="false" ht="12.75" hidden="false" customHeight="true" outlineLevel="0" collapsed="false">
      <c r="A508" s="6" t="n">
        <f aca="false">A507+1</f>
        <v>17</v>
      </c>
      <c r="B508" s="45" t="s">
        <v>561</v>
      </c>
      <c r="C508" s="6" t="s">
        <v>492</v>
      </c>
      <c r="D508" s="17"/>
      <c r="E508" s="6" t="s">
        <v>58</v>
      </c>
      <c r="F508" s="45" t="s">
        <v>59</v>
      </c>
      <c r="G508" s="6" t="n">
        <v>3</v>
      </c>
      <c r="H508" s="46" t="n">
        <v>1</v>
      </c>
      <c r="I508" s="15" t="n">
        <v>878</v>
      </c>
      <c r="J508" s="15" t="n">
        <v>678.8</v>
      </c>
      <c r="K508" s="15" t="n">
        <v>675.3</v>
      </c>
      <c r="L508" s="6" t="n">
        <v>13</v>
      </c>
      <c r="M508" s="15" t="n">
        <f aca="false">'Раздел 2'!C508</f>
        <v>496077.90096</v>
      </c>
      <c r="N508" s="15" t="n">
        <v>0</v>
      </c>
      <c r="O508" s="15" t="n">
        <v>0</v>
      </c>
      <c r="P508" s="55" t="n">
        <f aca="false">M508</f>
        <v>496077.90096</v>
      </c>
      <c r="Q508" s="109" t="n">
        <f aca="false">P508/J508</f>
        <v>730.81600023571</v>
      </c>
      <c r="R508" s="52" t="n">
        <v>2953.459</v>
      </c>
      <c r="S508" s="6" t="n">
        <v>2022</v>
      </c>
      <c r="T508" s="2"/>
      <c r="U508" s="2"/>
      <c r="V508" s="2"/>
      <c r="W508" s="2"/>
    </row>
    <row r="509" customFormat="false" ht="12.75" hidden="false" customHeight="true" outlineLevel="0" collapsed="false">
      <c r="A509" s="6" t="n">
        <f aca="false">A508+1</f>
        <v>18</v>
      </c>
      <c r="B509" s="45" t="s">
        <v>562</v>
      </c>
      <c r="C509" s="6" t="n">
        <v>1946</v>
      </c>
      <c r="D509" s="17"/>
      <c r="E509" s="6" t="s">
        <v>58</v>
      </c>
      <c r="F509" s="45" t="s">
        <v>59</v>
      </c>
      <c r="G509" s="6" t="n">
        <v>5</v>
      </c>
      <c r="H509" s="46" t="n">
        <v>2</v>
      </c>
      <c r="I509" s="15" t="n">
        <v>2563.1</v>
      </c>
      <c r="J509" s="15" t="n">
        <v>2264.7</v>
      </c>
      <c r="K509" s="15" t="n">
        <v>2264.7</v>
      </c>
      <c r="L509" s="6" t="n">
        <v>32</v>
      </c>
      <c r="M509" s="15" t="n">
        <f aca="false">'Раздел 2'!C509</f>
        <v>871524.11</v>
      </c>
      <c r="N509" s="15" t="n">
        <v>0</v>
      </c>
      <c r="O509" s="15" t="n">
        <v>0</v>
      </c>
      <c r="P509" s="55" t="n">
        <f aca="false">M509</f>
        <v>871524.11</v>
      </c>
      <c r="Q509" s="109" t="n">
        <f aca="false">P509/J509</f>
        <v>384.829827350201</v>
      </c>
      <c r="R509" s="52" t="n">
        <v>3585.451</v>
      </c>
      <c r="S509" s="6" t="n">
        <v>2022</v>
      </c>
      <c r="T509" s="2"/>
      <c r="U509" s="85"/>
      <c r="V509" s="2"/>
      <c r="W509" s="2"/>
    </row>
    <row r="510" customFormat="false" ht="12.75" hidden="false" customHeight="true" outlineLevel="0" collapsed="false">
      <c r="A510" s="6" t="n">
        <f aca="false">A509+1</f>
        <v>19</v>
      </c>
      <c r="B510" s="45" t="s">
        <v>563</v>
      </c>
      <c r="C510" s="6" t="s">
        <v>492</v>
      </c>
      <c r="D510" s="17"/>
      <c r="E510" s="6" t="s">
        <v>58</v>
      </c>
      <c r="F510" s="45" t="s">
        <v>429</v>
      </c>
      <c r="G510" s="6" t="n">
        <v>2</v>
      </c>
      <c r="H510" s="46" t="n">
        <v>1</v>
      </c>
      <c r="I510" s="15" t="n">
        <v>220.1</v>
      </c>
      <c r="J510" s="15" t="n">
        <v>220.1</v>
      </c>
      <c r="K510" s="15" t="n">
        <v>205</v>
      </c>
      <c r="L510" s="6" t="n">
        <v>5</v>
      </c>
      <c r="M510" s="15" t="n">
        <f aca="false">'Раздел 2'!C510</f>
        <v>258788.05</v>
      </c>
      <c r="N510" s="15" t="n">
        <v>0</v>
      </c>
      <c r="O510" s="15" t="n">
        <v>0</v>
      </c>
      <c r="P510" s="55" t="n">
        <f aca="false">M510</f>
        <v>258788.05</v>
      </c>
      <c r="Q510" s="109" t="n">
        <f aca="false">P510/J510</f>
        <v>1175.77487505679</v>
      </c>
      <c r="R510" s="52" t="n">
        <v>5039.042</v>
      </c>
      <c r="S510" s="6" t="n">
        <v>2022</v>
      </c>
      <c r="T510" s="2"/>
      <c r="U510" s="2"/>
      <c r="V510" s="2"/>
      <c r="W510" s="2"/>
    </row>
    <row r="511" customFormat="false" ht="12.75" hidden="false" customHeight="true" outlineLevel="0" collapsed="false">
      <c r="A511" s="6" t="n">
        <f aca="false">A510+1</f>
        <v>20</v>
      </c>
      <c r="B511" s="45" t="s">
        <v>564</v>
      </c>
      <c r="C511" s="6" t="s">
        <v>492</v>
      </c>
      <c r="D511" s="17"/>
      <c r="E511" s="6" t="s">
        <v>58</v>
      </c>
      <c r="F511" s="45" t="s">
        <v>59</v>
      </c>
      <c r="G511" s="6" t="n">
        <v>2</v>
      </c>
      <c r="H511" s="46" t="n">
        <v>1</v>
      </c>
      <c r="I511" s="15" t="n">
        <v>167.6</v>
      </c>
      <c r="J511" s="15" t="n">
        <v>156</v>
      </c>
      <c r="K511" s="15" t="n">
        <v>96.2</v>
      </c>
      <c r="L511" s="6" t="n">
        <v>3</v>
      </c>
      <c r="M511" s="15" t="n">
        <f aca="false">'Раздел 2'!C511</f>
        <v>87051</v>
      </c>
      <c r="N511" s="15" t="n">
        <v>0</v>
      </c>
      <c r="O511" s="15" t="n">
        <v>0</v>
      </c>
      <c r="P511" s="55" t="n">
        <f aca="false">M511</f>
        <v>87051</v>
      </c>
      <c r="Q511" s="109" t="n">
        <f aca="false">P511/J511</f>
        <v>558.019230769231</v>
      </c>
      <c r="R511" s="52" t="n">
        <v>4075.438</v>
      </c>
      <c r="S511" s="6" t="n">
        <v>2022</v>
      </c>
      <c r="T511" s="2"/>
      <c r="U511" s="2"/>
      <c r="V511" s="2"/>
      <c r="W511" s="2"/>
    </row>
    <row r="512" customFormat="false" ht="12.75" hidden="false" customHeight="true" outlineLevel="0" collapsed="false">
      <c r="A512" s="6" t="n">
        <f aca="false">A511+1</f>
        <v>21</v>
      </c>
      <c r="B512" s="45" t="s">
        <v>565</v>
      </c>
      <c r="C512" s="6" t="s">
        <v>492</v>
      </c>
      <c r="D512" s="17"/>
      <c r="E512" s="6" t="s">
        <v>58</v>
      </c>
      <c r="F512" s="45" t="s">
        <v>120</v>
      </c>
      <c r="G512" s="6" t="n">
        <v>2</v>
      </c>
      <c r="H512" s="46" t="n">
        <v>2</v>
      </c>
      <c r="I512" s="15" t="n">
        <v>128.5</v>
      </c>
      <c r="J512" s="15" t="n">
        <v>114.19</v>
      </c>
      <c r="K512" s="15" t="n">
        <v>22</v>
      </c>
      <c r="L512" s="6" t="n">
        <v>3</v>
      </c>
      <c r="M512" s="15" t="n">
        <f aca="false">'Раздел 2'!C512</f>
        <v>19100</v>
      </c>
      <c r="N512" s="15" t="n">
        <v>0</v>
      </c>
      <c r="O512" s="15" t="n">
        <v>0</v>
      </c>
      <c r="P512" s="55" t="n">
        <f aca="false">M512</f>
        <v>19100</v>
      </c>
      <c r="Q512" s="109" t="n">
        <f aca="false">P512/J512</f>
        <v>167.265084508276</v>
      </c>
      <c r="R512" s="52" t="n">
        <v>3235.856</v>
      </c>
      <c r="S512" s="6" t="n">
        <v>2022</v>
      </c>
      <c r="T512" s="2"/>
      <c r="U512" s="2"/>
      <c r="V512" s="2"/>
      <c r="W512" s="2"/>
    </row>
    <row r="513" customFormat="false" ht="12.75" hidden="false" customHeight="true" outlineLevel="0" collapsed="false">
      <c r="A513" s="6" t="n">
        <f aca="false">A512+1</f>
        <v>22</v>
      </c>
      <c r="B513" s="45" t="s">
        <v>566</v>
      </c>
      <c r="C513" s="6" t="s">
        <v>85</v>
      </c>
      <c r="D513" s="17"/>
      <c r="E513" s="6" t="s">
        <v>58</v>
      </c>
      <c r="F513" s="45" t="s">
        <v>120</v>
      </c>
      <c r="G513" s="6" t="n">
        <v>2</v>
      </c>
      <c r="H513" s="46" t="n">
        <v>1</v>
      </c>
      <c r="I513" s="15" t="n">
        <v>355.8</v>
      </c>
      <c r="J513" s="15" t="n">
        <v>342.8</v>
      </c>
      <c r="K513" s="15" t="n">
        <v>169</v>
      </c>
      <c r="L513" s="6" t="n">
        <v>8</v>
      </c>
      <c r="M513" s="15" t="n">
        <f aca="false">'Раздел 2'!C513</f>
        <v>100517.08</v>
      </c>
      <c r="N513" s="15" t="n">
        <v>0</v>
      </c>
      <c r="O513" s="15" t="n">
        <v>0</v>
      </c>
      <c r="P513" s="55" t="n">
        <f aca="false">M513</f>
        <v>100517.08</v>
      </c>
      <c r="Q513" s="109" t="n">
        <f aca="false">P513/J513</f>
        <v>293.223687281214</v>
      </c>
      <c r="R513" s="52" t="n">
        <v>3235.856</v>
      </c>
      <c r="S513" s="6" t="n">
        <v>2022</v>
      </c>
      <c r="T513" s="2"/>
      <c r="U513" s="2"/>
      <c r="V513" s="2"/>
      <c r="W513" s="2"/>
    </row>
    <row r="514" customFormat="false" ht="12.75" hidden="false" customHeight="true" outlineLevel="0" collapsed="false">
      <c r="A514" s="6" t="n">
        <f aca="false">A513+1</f>
        <v>23</v>
      </c>
      <c r="B514" s="45" t="s">
        <v>567</v>
      </c>
      <c r="C514" s="6" t="n">
        <v>1965</v>
      </c>
      <c r="D514" s="17"/>
      <c r="E514" s="6" t="s">
        <v>58</v>
      </c>
      <c r="F514" s="45" t="s">
        <v>378</v>
      </c>
      <c r="G514" s="6" t="n">
        <v>2</v>
      </c>
      <c r="H514" s="46" t="n">
        <v>2</v>
      </c>
      <c r="I514" s="15" t="n">
        <v>450.3</v>
      </c>
      <c r="J514" s="15" t="n">
        <v>450.3</v>
      </c>
      <c r="K514" s="15" t="n">
        <v>0</v>
      </c>
      <c r="L514" s="6" t="n">
        <v>12</v>
      </c>
      <c r="M514" s="15" t="n">
        <f aca="false">'Раздел 2'!C514</f>
        <v>75500.89</v>
      </c>
      <c r="N514" s="15" t="n">
        <v>0</v>
      </c>
      <c r="O514" s="15" t="n">
        <v>0</v>
      </c>
      <c r="P514" s="55" t="n">
        <f aca="false">M514</f>
        <v>75500.89</v>
      </c>
      <c r="Q514" s="109" t="n">
        <f aca="false">P514/J514</f>
        <v>167.667976904286</v>
      </c>
      <c r="R514" s="52" t="n">
        <v>4075.438</v>
      </c>
      <c r="S514" s="6" t="n">
        <v>2022</v>
      </c>
      <c r="T514" s="2"/>
      <c r="U514" s="2"/>
      <c r="V514" s="2"/>
      <c r="W514" s="2"/>
    </row>
    <row r="515" customFormat="false" ht="12.75" hidden="false" customHeight="true" outlineLevel="0" collapsed="false">
      <c r="A515" s="6" t="n">
        <f aca="false">A514+1</f>
        <v>24</v>
      </c>
      <c r="B515" s="45" t="s">
        <v>568</v>
      </c>
      <c r="C515" s="6" t="n">
        <v>1907</v>
      </c>
      <c r="D515" s="17"/>
      <c r="E515" s="6" t="s">
        <v>58</v>
      </c>
      <c r="F515" s="45" t="s">
        <v>79</v>
      </c>
      <c r="G515" s="6" t="n">
        <v>4</v>
      </c>
      <c r="H515" s="46" t="n">
        <v>6</v>
      </c>
      <c r="I515" s="6" t="n">
        <v>2784.8</v>
      </c>
      <c r="J515" s="6" t="n">
        <v>2400.7</v>
      </c>
      <c r="K515" s="6" t="n">
        <v>2136.4</v>
      </c>
      <c r="L515" s="46" t="n">
        <v>40</v>
      </c>
      <c r="M515" s="15" t="n">
        <f aca="false">'Раздел 2'!C515</f>
        <v>1783418.22778</v>
      </c>
      <c r="N515" s="15" t="n">
        <v>0</v>
      </c>
      <c r="O515" s="15" t="n">
        <v>0</v>
      </c>
      <c r="P515" s="55" t="n">
        <f aca="false">M515</f>
        <v>1783418.22778</v>
      </c>
      <c r="Q515" s="109" t="n">
        <f aca="false">P515/J515</f>
        <v>742.874256583497</v>
      </c>
      <c r="R515" s="52" t="n">
        <v>5885.16</v>
      </c>
      <c r="S515" s="6" t="n">
        <v>2022</v>
      </c>
      <c r="T515" s="2"/>
      <c r="U515" s="2"/>
      <c r="V515" s="2"/>
      <c r="W515" s="2"/>
    </row>
    <row r="516" customFormat="false" ht="12.75" hidden="false" customHeight="true" outlineLevel="0" collapsed="false">
      <c r="A516" s="6" t="n">
        <f aca="false">A515+1</f>
        <v>25</v>
      </c>
      <c r="B516" s="59" t="s">
        <v>569</v>
      </c>
      <c r="C516" s="6" t="s">
        <v>492</v>
      </c>
      <c r="D516" s="17"/>
      <c r="E516" s="17" t="s">
        <v>49</v>
      </c>
      <c r="F516" s="45" t="s">
        <v>59</v>
      </c>
      <c r="G516" s="6" t="n">
        <v>5</v>
      </c>
      <c r="H516" s="46" t="n">
        <v>2</v>
      </c>
      <c r="I516" s="15" t="n">
        <v>2786.9</v>
      </c>
      <c r="J516" s="15" t="n">
        <v>1298.9</v>
      </c>
      <c r="K516" s="15" t="n">
        <v>0</v>
      </c>
      <c r="L516" s="6" t="n">
        <v>26</v>
      </c>
      <c r="M516" s="15" t="n">
        <f aca="false">'Раздел 2'!C516</f>
        <v>23691923.0382769</v>
      </c>
      <c r="N516" s="15" t="n">
        <v>0</v>
      </c>
      <c r="O516" s="15" t="n">
        <v>0</v>
      </c>
      <c r="P516" s="55" t="n">
        <f aca="false">M516</f>
        <v>23691923.0382769</v>
      </c>
      <c r="Q516" s="109" t="n">
        <f aca="false">P516/J516</f>
        <v>18239.990021</v>
      </c>
      <c r="R516" s="52" t="n">
        <v>29593.44</v>
      </c>
      <c r="S516" s="6" t="n">
        <v>2022</v>
      </c>
      <c r="T516" s="2"/>
      <c r="U516" s="2"/>
      <c r="V516" s="2"/>
      <c r="W516" s="2"/>
    </row>
    <row r="517" customFormat="false" ht="12.75" hidden="false" customHeight="true" outlineLevel="0" collapsed="false">
      <c r="A517" s="6" t="n">
        <f aca="false">A516+1</f>
        <v>26</v>
      </c>
      <c r="B517" s="45" t="s">
        <v>570</v>
      </c>
      <c r="C517" s="6" t="s">
        <v>122</v>
      </c>
      <c r="D517" s="17"/>
      <c r="E517" s="6" t="s">
        <v>58</v>
      </c>
      <c r="F517" s="45" t="s">
        <v>429</v>
      </c>
      <c r="G517" s="6" t="n">
        <v>2</v>
      </c>
      <c r="H517" s="46" t="n">
        <v>2</v>
      </c>
      <c r="I517" s="15" t="n">
        <v>339.7</v>
      </c>
      <c r="J517" s="15" t="n">
        <v>326</v>
      </c>
      <c r="K517" s="15" t="n">
        <v>0</v>
      </c>
      <c r="L517" s="6" t="n">
        <v>8</v>
      </c>
      <c r="M517" s="15" t="n">
        <f aca="false">'Раздел 2'!C517</f>
        <v>120858.84</v>
      </c>
      <c r="N517" s="15" t="n">
        <v>0</v>
      </c>
      <c r="O517" s="15" t="n">
        <v>0</v>
      </c>
      <c r="P517" s="55" t="n">
        <f aca="false">M517</f>
        <v>120858.84</v>
      </c>
      <c r="Q517" s="109" t="n">
        <f aca="false">P517/J517</f>
        <v>370.73263803681</v>
      </c>
      <c r="R517" s="52" t="n">
        <v>5039.042</v>
      </c>
      <c r="S517" s="6" t="n">
        <v>2022</v>
      </c>
      <c r="T517" s="2"/>
      <c r="U517" s="2"/>
      <c r="V517" s="2"/>
      <c r="W517" s="2"/>
    </row>
    <row r="518" customFormat="false" ht="12.75" hidden="false" customHeight="true" outlineLevel="0" collapsed="false">
      <c r="A518" s="27" t="s">
        <v>571</v>
      </c>
      <c r="B518" s="27"/>
      <c r="C518" s="29" t="n">
        <v>26</v>
      </c>
      <c r="D518" s="29"/>
      <c r="E518" s="29"/>
      <c r="F518" s="27"/>
      <c r="G518" s="29"/>
      <c r="H518" s="30"/>
      <c r="I518" s="32" t="n">
        <f aca="false">SUM(I492:I517)</f>
        <v>25287.1</v>
      </c>
      <c r="J518" s="32" t="n">
        <f aca="false">SUM(J492:J517)</f>
        <v>21368.59</v>
      </c>
      <c r="K518" s="32" t="n">
        <f aca="false">SUM(K492:K517)</f>
        <v>14096.7</v>
      </c>
      <c r="L518" s="32" t="n">
        <f aca="false">SUM(L492:L517)</f>
        <v>315</v>
      </c>
      <c r="M518" s="32" t="n">
        <f aca="false">SUM(M492:M517)</f>
        <v>47388270.3970169</v>
      </c>
      <c r="N518" s="32" t="n">
        <f aca="false">SUM(N492:N517)</f>
        <v>0</v>
      </c>
      <c r="O518" s="32" t="n">
        <f aca="false">SUM(O492:O517)</f>
        <v>0</v>
      </c>
      <c r="P518" s="32" t="n">
        <f aca="false">SUM(P492:P517)</f>
        <v>47388270.3970169</v>
      </c>
      <c r="Q518" s="60"/>
      <c r="R518" s="78"/>
      <c r="S518" s="29"/>
      <c r="T518" s="2"/>
      <c r="U518" s="2"/>
      <c r="V518" s="2"/>
      <c r="W518" s="2"/>
    </row>
    <row r="519" customFormat="false" ht="11.25" hidden="false" customHeight="true" outlineLevel="0" collapsed="false">
      <c r="A519" s="6" t="n">
        <v>1</v>
      </c>
      <c r="B519" s="45" t="s">
        <v>572</v>
      </c>
      <c r="C519" s="6" t="s">
        <v>492</v>
      </c>
      <c r="D519" s="17"/>
      <c r="E519" s="6" t="s">
        <v>58</v>
      </c>
      <c r="F519" s="45" t="s">
        <v>429</v>
      </c>
      <c r="G519" s="6" t="n">
        <v>2</v>
      </c>
      <c r="H519" s="46" t="n">
        <v>2</v>
      </c>
      <c r="I519" s="15" t="n">
        <v>351.1</v>
      </c>
      <c r="J519" s="15" t="n">
        <v>309.3</v>
      </c>
      <c r="K519" s="15" t="n">
        <v>231.9</v>
      </c>
      <c r="L519" s="6" t="n">
        <v>6</v>
      </c>
      <c r="M519" s="15" t="n">
        <f aca="false">'Раздел 2'!C519</f>
        <v>130022.51</v>
      </c>
      <c r="N519" s="15" t="n">
        <v>0</v>
      </c>
      <c r="O519" s="15" t="n">
        <v>0</v>
      </c>
      <c r="P519" s="15" t="n">
        <f aca="false">M519</f>
        <v>130022.51</v>
      </c>
      <c r="Q519" s="51" t="n">
        <f aca="false">P519/J519</f>
        <v>420.376689298416</v>
      </c>
      <c r="R519" s="52" t="n">
        <v>4075.438</v>
      </c>
      <c r="S519" s="6" t="n">
        <v>2023</v>
      </c>
      <c r="T519" s="2"/>
      <c r="U519" s="2"/>
      <c r="V519" s="2"/>
      <c r="W519" s="2"/>
    </row>
    <row r="520" customFormat="false" ht="12.75" hidden="false" customHeight="true" outlineLevel="0" collapsed="false">
      <c r="A520" s="6" t="n">
        <f aca="false">1+A519</f>
        <v>2</v>
      </c>
      <c r="B520" s="45" t="s">
        <v>573</v>
      </c>
      <c r="C520" s="6" t="s">
        <v>122</v>
      </c>
      <c r="D520" s="17"/>
      <c r="E520" s="6" t="s">
        <v>58</v>
      </c>
      <c r="F520" s="45" t="s">
        <v>59</v>
      </c>
      <c r="G520" s="6" t="n">
        <v>2</v>
      </c>
      <c r="H520" s="46" t="n">
        <v>1</v>
      </c>
      <c r="I520" s="15" t="n">
        <v>371</v>
      </c>
      <c r="J520" s="15" t="n">
        <v>359.3</v>
      </c>
      <c r="K520" s="15" t="n">
        <v>311.5</v>
      </c>
      <c r="L520" s="6" t="n">
        <v>8</v>
      </c>
      <c r="M520" s="15" t="n">
        <f aca="false">'Раздел 2'!C520</f>
        <v>422087.43</v>
      </c>
      <c r="N520" s="15" t="n">
        <v>0</v>
      </c>
      <c r="O520" s="15" t="n">
        <v>0</v>
      </c>
      <c r="P520" s="15" t="n">
        <f aca="false">M520</f>
        <v>422087.43</v>
      </c>
      <c r="Q520" s="51" t="n">
        <f aca="false">P520/J520</f>
        <v>1174.74931811856</v>
      </c>
      <c r="R520" s="52" t="n">
        <v>4075.438</v>
      </c>
      <c r="S520" s="6" t="n">
        <v>2023</v>
      </c>
      <c r="T520" s="2"/>
      <c r="U520" s="2"/>
      <c r="V520" s="2"/>
      <c r="W520" s="2"/>
    </row>
    <row r="521" customFormat="false" ht="12.75" hidden="false" customHeight="true" outlineLevel="0" collapsed="false">
      <c r="A521" s="6" t="n">
        <f aca="false">1+A520</f>
        <v>3</v>
      </c>
      <c r="B521" s="45" t="s">
        <v>574</v>
      </c>
      <c r="C521" s="6" t="s">
        <v>492</v>
      </c>
      <c r="D521" s="17"/>
      <c r="E521" s="6" t="s">
        <v>58</v>
      </c>
      <c r="F521" s="45" t="s">
        <v>429</v>
      </c>
      <c r="G521" s="6" t="n">
        <v>2</v>
      </c>
      <c r="H521" s="46" t="n">
        <v>0</v>
      </c>
      <c r="I521" s="15" t="n">
        <v>193.2</v>
      </c>
      <c r="J521" s="15" t="n">
        <v>193</v>
      </c>
      <c r="K521" s="15" t="n">
        <v>193</v>
      </c>
      <c r="L521" s="6" t="n">
        <v>4</v>
      </c>
      <c r="M521" s="15" t="n">
        <f aca="false">'Раздел 2'!C521</f>
        <v>246932.42</v>
      </c>
      <c r="N521" s="15" t="n">
        <v>0</v>
      </c>
      <c r="O521" s="15" t="n">
        <v>0</v>
      </c>
      <c r="P521" s="15" t="n">
        <f aca="false">M521</f>
        <v>246932.42</v>
      </c>
      <c r="Q521" s="51" t="n">
        <f aca="false">P521/J521</f>
        <v>1279.44259067358</v>
      </c>
      <c r="R521" s="52" t="n">
        <v>5039.042</v>
      </c>
      <c r="S521" s="6" t="n">
        <v>2023</v>
      </c>
      <c r="T521" s="2"/>
      <c r="U521" s="2"/>
      <c r="V521" s="2"/>
      <c r="W521" s="2"/>
    </row>
    <row r="522" customFormat="false" ht="12.75" hidden="false" customHeight="true" outlineLevel="0" collapsed="false">
      <c r="A522" s="6" t="n">
        <f aca="false">1+A521</f>
        <v>4</v>
      </c>
      <c r="B522" s="45" t="s">
        <v>575</v>
      </c>
      <c r="C522" s="6" t="s">
        <v>98</v>
      </c>
      <c r="D522" s="17"/>
      <c r="E522" s="6" t="s">
        <v>58</v>
      </c>
      <c r="F522" s="45" t="s">
        <v>429</v>
      </c>
      <c r="G522" s="6" t="n">
        <v>2</v>
      </c>
      <c r="H522" s="46" t="n">
        <v>4</v>
      </c>
      <c r="I522" s="15" t="n">
        <v>356.5</v>
      </c>
      <c r="J522" s="15" t="n">
        <v>354</v>
      </c>
      <c r="K522" s="15" t="n">
        <v>331.2</v>
      </c>
      <c r="L522" s="6" t="n">
        <v>8</v>
      </c>
      <c r="M522" s="15" t="n">
        <f aca="false">'Раздел 2'!C522</f>
        <v>335691.27</v>
      </c>
      <c r="N522" s="15" t="n">
        <v>0</v>
      </c>
      <c r="O522" s="15" t="n">
        <v>0</v>
      </c>
      <c r="P522" s="15" t="n">
        <f aca="false">M522</f>
        <v>335691.27</v>
      </c>
      <c r="Q522" s="51" t="n">
        <f aca="false">P522/J522</f>
        <v>948.280423728814</v>
      </c>
      <c r="R522" s="52" t="n">
        <v>5039.042</v>
      </c>
      <c r="S522" s="6" t="n">
        <v>2023</v>
      </c>
      <c r="T522" s="2"/>
      <c r="U522" s="2"/>
      <c r="V522" s="2"/>
      <c r="W522" s="2"/>
    </row>
    <row r="523" customFormat="false" ht="12.75" hidden="false" customHeight="true" outlineLevel="0" collapsed="false">
      <c r="A523" s="6" t="n">
        <f aca="false">1+A522</f>
        <v>5</v>
      </c>
      <c r="B523" s="45" t="s">
        <v>576</v>
      </c>
      <c r="C523" s="6" t="s">
        <v>98</v>
      </c>
      <c r="D523" s="17"/>
      <c r="E523" s="6" t="s">
        <v>58</v>
      </c>
      <c r="F523" s="45" t="s">
        <v>429</v>
      </c>
      <c r="G523" s="6" t="n">
        <v>2</v>
      </c>
      <c r="H523" s="46" t="n">
        <v>1</v>
      </c>
      <c r="I523" s="15" t="n">
        <v>357.2</v>
      </c>
      <c r="J523" s="15" t="n">
        <v>331.2</v>
      </c>
      <c r="K523" s="15" t="n">
        <v>240.1</v>
      </c>
      <c r="L523" s="6" t="n">
        <v>8</v>
      </c>
      <c r="M523" s="15" t="n">
        <f aca="false">'Раздел 2'!C523</f>
        <v>339518.64</v>
      </c>
      <c r="N523" s="15" t="n">
        <v>0</v>
      </c>
      <c r="O523" s="15" t="n">
        <v>0</v>
      </c>
      <c r="P523" s="15" t="n">
        <f aca="false">M523</f>
        <v>339518.64</v>
      </c>
      <c r="Q523" s="51" t="n">
        <f aca="false">P523/J523</f>
        <v>1025.11666666667</v>
      </c>
      <c r="R523" s="52" t="n">
        <v>3937.388</v>
      </c>
      <c r="S523" s="6" t="n">
        <v>2023</v>
      </c>
      <c r="T523" s="2"/>
      <c r="U523" s="2"/>
      <c r="V523" s="2"/>
      <c r="W523" s="2"/>
    </row>
    <row r="524" customFormat="false" ht="12.75" hidden="false" customHeight="true" outlineLevel="0" collapsed="false">
      <c r="A524" s="6" t="n">
        <f aca="false">1+A523</f>
        <v>6</v>
      </c>
      <c r="B524" s="45" t="s">
        <v>577</v>
      </c>
      <c r="C524" s="6" t="s">
        <v>492</v>
      </c>
      <c r="D524" s="17"/>
      <c r="E524" s="6" t="s">
        <v>58</v>
      </c>
      <c r="F524" s="45" t="s">
        <v>62</v>
      </c>
      <c r="G524" s="6" t="n">
        <v>2</v>
      </c>
      <c r="H524" s="46" t="n">
        <v>0</v>
      </c>
      <c r="I524" s="15" t="n">
        <v>115.1</v>
      </c>
      <c r="J524" s="15" t="n">
        <v>115.1</v>
      </c>
      <c r="K524" s="15" t="n">
        <v>115.1</v>
      </c>
      <c r="L524" s="6" t="n">
        <v>3</v>
      </c>
      <c r="M524" s="15" t="n">
        <f aca="false">'Раздел 2'!C524</f>
        <v>241481.7</v>
      </c>
      <c r="N524" s="15" t="n">
        <v>0</v>
      </c>
      <c r="O524" s="15" t="n">
        <v>0</v>
      </c>
      <c r="P524" s="15" t="n">
        <f aca="false">M524</f>
        <v>241481.7</v>
      </c>
      <c r="Q524" s="51" t="n">
        <f aca="false">P524/J524</f>
        <v>2098.01650738488</v>
      </c>
      <c r="R524" s="52" t="n">
        <v>3235.856</v>
      </c>
      <c r="S524" s="6" t="n">
        <v>2023</v>
      </c>
      <c r="T524" s="2"/>
      <c r="U524" s="2"/>
      <c r="V524" s="2"/>
      <c r="W524" s="2"/>
    </row>
    <row r="525" customFormat="false" ht="12.75" hidden="false" customHeight="true" outlineLevel="0" collapsed="false">
      <c r="A525" s="6" t="n">
        <f aca="false">1+A524</f>
        <v>7</v>
      </c>
      <c r="B525" s="45" t="s">
        <v>578</v>
      </c>
      <c r="C525" s="6" t="s">
        <v>492</v>
      </c>
      <c r="D525" s="17"/>
      <c r="E525" s="6" t="s">
        <v>58</v>
      </c>
      <c r="F525" s="45" t="s">
        <v>59</v>
      </c>
      <c r="G525" s="6" t="n">
        <v>2</v>
      </c>
      <c r="H525" s="46" t="n">
        <v>2</v>
      </c>
      <c r="I525" s="15" t="n">
        <v>1096.2</v>
      </c>
      <c r="J525" s="15" t="n">
        <v>655.2</v>
      </c>
      <c r="K525" s="15" t="n">
        <v>378.5</v>
      </c>
      <c r="L525" s="6" t="n">
        <v>5</v>
      </c>
      <c r="M525" s="15" t="n">
        <f aca="false">'Раздел 2'!C525</f>
        <v>428957.24</v>
      </c>
      <c r="N525" s="15" t="n">
        <v>0</v>
      </c>
      <c r="O525" s="15" t="n">
        <v>0</v>
      </c>
      <c r="P525" s="15" t="n">
        <f aca="false">M525</f>
        <v>428957.24</v>
      </c>
      <c r="Q525" s="51" t="n">
        <f aca="false">P525/J525</f>
        <v>654.696642246642</v>
      </c>
      <c r="R525" s="52" t="n">
        <v>4075.438</v>
      </c>
      <c r="S525" s="6" t="n">
        <v>2023</v>
      </c>
      <c r="T525" s="2"/>
      <c r="U525" s="2"/>
      <c r="V525" s="2"/>
      <c r="W525" s="2"/>
    </row>
    <row r="526" customFormat="false" ht="12.75" hidden="false" customHeight="true" outlineLevel="0" collapsed="false">
      <c r="A526" s="6" t="n">
        <f aca="false">1+A525</f>
        <v>8</v>
      </c>
      <c r="B526" s="45" t="s">
        <v>579</v>
      </c>
      <c r="C526" s="6" t="s">
        <v>492</v>
      </c>
      <c r="D526" s="17"/>
      <c r="E526" s="6" t="s">
        <v>58</v>
      </c>
      <c r="F526" s="45" t="s">
        <v>59</v>
      </c>
      <c r="G526" s="6" t="n">
        <v>2</v>
      </c>
      <c r="H526" s="46" t="n">
        <v>2</v>
      </c>
      <c r="I526" s="15" t="n">
        <v>1096.2</v>
      </c>
      <c r="J526" s="15" t="n">
        <v>994.5</v>
      </c>
      <c r="K526" s="15" t="n">
        <v>144.9</v>
      </c>
      <c r="L526" s="6" t="n">
        <v>4</v>
      </c>
      <c r="M526" s="15" t="n">
        <f aca="false">'Раздел 2'!C526</f>
        <v>395076.17285304</v>
      </c>
      <c r="N526" s="15" t="n">
        <v>0</v>
      </c>
      <c r="O526" s="15" t="n">
        <v>0</v>
      </c>
      <c r="P526" s="15" t="n">
        <f aca="false">M526</f>
        <v>395076.17285304</v>
      </c>
      <c r="Q526" s="51" t="n">
        <f aca="false">P526/J526</f>
        <v>397.261108952278</v>
      </c>
      <c r="R526" s="52" t="n">
        <v>4075.438</v>
      </c>
      <c r="S526" s="6" t="n">
        <v>2023</v>
      </c>
      <c r="T526" s="2"/>
      <c r="U526" s="2"/>
      <c r="V526" s="2"/>
      <c r="W526" s="2"/>
    </row>
    <row r="527" customFormat="false" ht="12.75" hidden="false" customHeight="true" outlineLevel="0" collapsed="false">
      <c r="A527" s="6" t="n">
        <f aca="false">1+A526</f>
        <v>9</v>
      </c>
      <c r="B527" s="45" t="s">
        <v>580</v>
      </c>
      <c r="C527" s="6" t="s">
        <v>85</v>
      </c>
      <c r="D527" s="17"/>
      <c r="E527" s="6" t="s">
        <v>58</v>
      </c>
      <c r="F527" s="45" t="s">
        <v>59</v>
      </c>
      <c r="G527" s="6" t="n">
        <v>2</v>
      </c>
      <c r="H527" s="46" t="n">
        <v>0</v>
      </c>
      <c r="I527" s="15" t="n">
        <v>166.1</v>
      </c>
      <c r="J527" s="15" t="n">
        <v>165.7</v>
      </c>
      <c r="K527" s="15" t="n">
        <v>0</v>
      </c>
      <c r="L527" s="6" t="n">
        <v>4</v>
      </c>
      <c r="M527" s="15" t="n">
        <f aca="false">'Раздел 2'!C527</f>
        <v>258790.19</v>
      </c>
      <c r="N527" s="15" t="n">
        <v>0</v>
      </c>
      <c r="O527" s="15" t="n">
        <v>0</v>
      </c>
      <c r="P527" s="15" t="n">
        <f aca="false">M527</f>
        <v>258790.19</v>
      </c>
      <c r="Q527" s="51" t="n">
        <f aca="false">P527/J527</f>
        <v>1561.79957754979</v>
      </c>
      <c r="R527" s="52" t="n">
        <v>4075.438</v>
      </c>
      <c r="S527" s="6" t="n">
        <v>2023</v>
      </c>
      <c r="T527" s="2"/>
      <c r="U527" s="2"/>
      <c r="V527" s="2"/>
      <c r="W527" s="2"/>
    </row>
    <row r="528" customFormat="false" ht="12.75" hidden="false" customHeight="true" outlineLevel="0" collapsed="false">
      <c r="A528" s="6" t="n">
        <f aca="false">1+A527</f>
        <v>10</v>
      </c>
      <c r="B528" s="45" t="s">
        <v>581</v>
      </c>
      <c r="C528" s="6" t="s">
        <v>125</v>
      </c>
      <c r="D528" s="17"/>
      <c r="E528" s="6" t="s">
        <v>58</v>
      </c>
      <c r="F528" s="45" t="s">
        <v>429</v>
      </c>
      <c r="G528" s="6" t="n">
        <v>2</v>
      </c>
      <c r="H528" s="46" t="n">
        <v>0</v>
      </c>
      <c r="I528" s="15" t="n">
        <v>117.3</v>
      </c>
      <c r="J528" s="15" t="n">
        <v>117.3</v>
      </c>
      <c r="K528" s="15" t="n">
        <v>44</v>
      </c>
      <c r="L528" s="6" t="n">
        <v>3</v>
      </c>
      <c r="M528" s="15" t="n">
        <f aca="false">'Раздел 2'!C528</f>
        <v>241481.7</v>
      </c>
      <c r="N528" s="15" t="n">
        <v>0</v>
      </c>
      <c r="O528" s="15" t="n">
        <v>0</v>
      </c>
      <c r="P528" s="15" t="n">
        <f aca="false">M528</f>
        <v>241481.7</v>
      </c>
      <c r="Q528" s="51" t="n">
        <f aca="false">P528/J528</f>
        <v>2058.66751918159</v>
      </c>
      <c r="R528" s="52" t="n">
        <v>5039.042</v>
      </c>
      <c r="S528" s="6" t="n">
        <v>2023</v>
      </c>
      <c r="T528" s="2"/>
      <c r="U528" s="2"/>
      <c r="V528" s="2"/>
      <c r="W528" s="2"/>
    </row>
    <row r="529" customFormat="false" ht="12.75" hidden="false" customHeight="true" outlineLevel="0" collapsed="false">
      <c r="A529" s="6" t="n">
        <f aca="false">1+A528</f>
        <v>11</v>
      </c>
      <c r="B529" s="59" t="s">
        <v>582</v>
      </c>
      <c r="C529" s="6" t="s">
        <v>492</v>
      </c>
      <c r="D529" s="17"/>
      <c r="E529" s="17" t="s">
        <v>49</v>
      </c>
      <c r="F529" s="45" t="s">
        <v>59</v>
      </c>
      <c r="G529" s="6" t="n">
        <v>2</v>
      </c>
      <c r="H529" s="46" t="n">
        <v>3</v>
      </c>
      <c r="I529" s="15" t="n">
        <v>3123.9</v>
      </c>
      <c r="J529" s="15" t="n">
        <v>1725.7</v>
      </c>
      <c r="K529" s="15" t="n">
        <v>0</v>
      </c>
      <c r="L529" s="6" t="n">
        <v>25</v>
      </c>
      <c r="M529" s="15" t="n">
        <f aca="false">'Раздел 2'!C529</f>
        <v>31476750.7792397</v>
      </c>
      <c r="N529" s="15" t="n">
        <v>0</v>
      </c>
      <c r="O529" s="15" t="n">
        <v>0</v>
      </c>
      <c r="P529" s="15" t="n">
        <f aca="false">M529</f>
        <v>31476750.7792397</v>
      </c>
      <c r="Q529" s="51" t="n">
        <f aca="false">P529/J529</f>
        <v>18239.990021</v>
      </c>
      <c r="R529" s="52" t="n">
        <v>29593.44</v>
      </c>
      <c r="S529" s="6" t="n">
        <v>2023</v>
      </c>
      <c r="T529" s="2"/>
      <c r="U529" s="2"/>
      <c r="V529" s="2"/>
      <c r="W529" s="2"/>
    </row>
    <row r="530" customFormat="false" ht="15" hidden="false" customHeight="true" outlineLevel="0" collapsed="false">
      <c r="A530" s="6" t="n">
        <f aca="false">1+A529</f>
        <v>12</v>
      </c>
      <c r="B530" s="110" t="s">
        <v>583</v>
      </c>
      <c r="C530" s="6" t="s">
        <v>492</v>
      </c>
      <c r="D530" s="17"/>
      <c r="E530" s="17" t="s">
        <v>49</v>
      </c>
      <c r="F530" s="45" t="s">
        <v>59</v>
      </c>
      <c r="G530" s="6" t="n">
        <v>5</v>
      </c>
      <c r="H530" s="46" t="n">
        <v>3</v>
      </c>
      <c r="I530" s="15" t="n">
        <v>1561.6</v>
      </c>
      <c r="J530" s="15" t="n">
        <v>926.1</v>
      </c>
      <c r="K530" s="15" t="n">
        <v>0</v>
      </c>
      <c r="L530" s="6" t="n">
        <v>12</v>
      </c>
      <c r="M530" s="15" t="n">
        <f aca="false">'Раздел 2'!C530</f>
        <v>19426576.7803212</v>
      </c>
      <c r="N530" s="15" t="n">
        <v>0</v>
      </c>
      <c r="O530" s="15" t="n">
        <v>0</v>
      </c>
      <c r="P530" s="15" t="n">
        <f aca="false">M530</f>
        <v>19426576.7803212</v>
      </c>
      <c r="Q530" s="51" t="n">
        <f aca="false">P530/J530</f>
        <v>20976.759292</v>
      </c>
      <c r="R530" s="52" t="n">
        <v>29534.59</v>
      </c>
      <c r="S530" s="6" t="n">
        <v>2023</v>
      </c>
      <c r="T530" s="111"/>
      <c r="U530" s="111"/>
      <c r="V530" s="111"/>
      <c r="W530" s="111"/>
    </row>
    <row r="531" customFormat="false" ht="12.75" hidden="false" customHeight="true" outlineLevel="0" collapsed="false">
      <c r="A531" s="6" t="n">
        <f aca="false">1+A530</f>
        <v>13</v>
      </c>
      <c r="B531" s="110" t="s">
        <v>584</v>
      </c>
      <c r="C531" s="6" t="s">
        <v>492</v>
      </c>
      <c r="D531" s="17"/>
      <c r="E531" s="17" t="s">
        <v>49</v>
      </c>
      <c r="F531" s="45" t="s">
        <v>59</v>
      </c>
      <c r="G531" s="6" t="n">
        <v>2</v>
      </c>
      <c r="H531" s="46" t="n">
        <v>2</v>
      </c>
      <c r="I531" s="15" t="n">
        <v>2783</v>
      </c>
      <c r="J531" s="15" t="n">
        <v>2429</v>
      </c>
      <c r="K531" s="15" t="n">
        <v>0</v>
      </c>
      <c r="L531" s="6" t="n">
        <v>5</v>
      </c>
      <c r="M531" s="15" t="n">
        <f aca="false">'Раздел 2'!C531</f>
        <v>50952548.320268</v>
      </c>
      <c r="N531" s="15" t="n">
        <v>0</v>
      </c>
      <c r="O531" s="15" t="n">
        <v>0</v>
      </c>
      <c r="P531" s="15" t="n">
        <f aca="false">M531</f>
        <v>50952548.320268</v>
      </c>
      <c r="Q531" s="51" t="n">
        <f aca="false">P531/J531</f>
        <v>20976.759292</v>
      </c>
      <c r="R531" s="52" t="n">
        <v>29534.59</v>
      </c>
      <c r="S531" s="6" t="n">
        <v>2023</v>
      </c>
      <c r="T531" s="2"/>
      <c r="U531" s="2"/>
      <c r="V531" s="2"/>
      <c r="W531" s="2"/>
    </row>
    <row r="532" customFormat="false" ht="12.75" hidden="false" customHeight="true" outlineLevel="0" collapsed="false">
      <c r="A532" s="6" t="n">
        <f aca="false">1+A531</f>
        <v>14</v>
      </c>
      <c r="B532" s="45" t="s">
        <v>585</v>
      </c>
      <c r="C532" s="6" t="s">
        <v>70</v>
      </c>
      <c r="D532" s="17"/>
      <c r="E532" s="6" t="s">
        <v>58</v>
      </c>
      <c r="F532" s="45" t="s">
        <v>59</v>
      </c>
      <c r="G532" s="6" t="n">
        <v>2</v>
      </c>
      <c r="H532" s="46" t="n">
        <v>4</v>
      </c>
      <c r="I532" s="15" t="n">
        <v>1637.8</v>
      </c>
      <c r="J532" s="15" t="n">
        <v>1202.6</v>
      </c>
      <c r="K532" s="15" t="n">
        <v>0</v>
      </c>
      <c r="L532" s="6" t="n">
        <v>26</v>
      </c>
      <c r="M532" s="15" t="n">
        <f aca="false">'Раздел 2'!C532</f>
        <v>669891.06</v>
      </c>
      <c r="N532" s="15" t="n">
        <v>0</v>
      </c>
      <c r="O532" s="15" t="n">
        <v>0</v>
      </c>
      <c r="P532" s="15" t="n">
        <f aca="false">M532</f>
        <v>669891.06</v>
      </c>
      <c r="Q532" s="51" t="n">
        <f aca="false">P532/J532</f>
        <v>557.035639447863</v>
      </c>
      <c r="R532" s="52" t="n">
        <v>2953.459</v>
      </c>
      <c r="S532" s="6" t="n">
        <v>2023</v>
      </c>
      <c r="T532" s="2"/>
      <c r="U532" s="2"/>
      <c r="V532" s="2"/>
      <c r="W532" s="2"/>
    </row>
    <row r="533" customFormat="false" ht="12.75" hidden="false" customHeight="true" outlineLevel="0" collapsed="false">
      <c r="A533" s="6" t="n">
        <f aca="false">1+A532</f>
        <v>15</v>
      </c>
      <c r="B533" s="59" t="s">
        <v>586</v>
      </c>
      <c r="C533" s="6" t="s">
        <v>83</v>
      </c>
      <c r="D533" s="17"/>
      <c r="E533" s="17" t="s">
        <v>49</v>
      </c>
      <c r="F533" s="45" t="s">
        <v>59</v>
      </c>
      <c r="G533" s="6" t="n">
        <v>4</v>
      </c>
      <c r="H533" s="46" t="n">
        <v>2</v>
      </c>
      <c r="I533" s="15" t="n">
        <v>1292</v>
      </c>
      <c r="J533" s="15" t="n">
        <v>823</v>
      </c>
      <c r="K533" s="15" t="n">
        <v>0</v>
      </c>
      <c r="L533" s="6" t="n">
        <v>32</v>
      </c>
      <c r="M533" s="15" t="n">
        <f aca="false">'Раздел 2'!C533</f>
        <v>24289756.12162</v>
      </c>
      <c r="N533" s="15" t="n">
        <v>0</v>
      </c>
      <c r="O533" s="15" t="n">
        <v>0</v>
      </c>
      <c r="P533" s="15" t="n">
        <f aca="false">M533</f>
        <v>24289756.12162</v>
      </c>
      <c r="Q533" s="51" t="n">
        <f aca="false">P533/J533</f>
        <v>29513.67694</v>
      </c>
      <c r="R533" s="52" t="n">
        <v>29534.59</v>
      </c>
      <c r="S533" s="6" t="n">
        <v>2023</v>
      </c>
      <c r="T533" s="2"/>
      <c r="U533" s="2"/>
      <c r="V533" s="2"/>
      <c r="W533" s="2"/>
    </row>
    <row r="534" customFormat="false" ht="12.75" hidden="false" customHeight="true" outlineLevel="0" collapsed="false">
      <c r="A534" s="6" t="n">
        <f aca="false">1+A533</f>
        <v>16</v>
      </c>
      <c r="B534" s="59" t="s">
        <v>587</v>
      </c>
      <c r="C534" s="6" t="s">
        <v>238</v>
      </c>
      <c r="D534" s="17"/>
      <c r="E534" s="17" t="s">
        <v>49</v>
      </c>
      <c r="F534" s="45" t="s">
        <v>59</v>
      </c>
      <c r="G534" s="6" t="n">
        <v>2</v>
      </c>
      <c r="H534" s="46" t="n">
        <v>2</v>
      </c>
      <c r="I534" s="15" t="n">
        <v>844</v>
      </c>
      <c r="J534" s="15" t="n">
        <v>518</v>
      </c>
      <c r="K534" s="15" t="n">
        <v>0</v>
      </c>
      <c r="L534" s="6" t="n">
        <v>12</v>
      </c>
      <c r="M534" s="15" t="n">
        <f aca="false">'Раздел 2'!C534</f>
        <v>20199879.20699</v>
      </c>
      <c r="N534" s="15" t="n">
        <v>0</v>
      </c>
      <c r="O534" s="15" t="n">
        <v>0</v>
      </c>
      <c r="P534" s="15" t="n">
        <f aca="false">M534</f>
        <v>20199879.20699</v>
      </c>
      <c r="Q534" s="51" t="n">
        <f aca="false">P534/J534</f>
        <v>38995.905805</v>
      </c>
      <c r="R534" s="52" t="n">
        <v>40754.38</v>
      </c>
      <c r="S534" s="6" t="n">
        <v>2023</v>
      </c>
      <c r="T534" s="2"/>
      <c r="U534" s="2"/>
      <c r="V534" s="2"/>
      <c r="W534" s="2"/>
    </row>
    <row r="535" customFormat="false" ht="12.75" hidden="false" customHeight="true" outlineLevel="0" collapsed="false">
      <c r="A535" s="6" t="n">
        <f aca="false">1+A534</f>
        <v>17</v>
      </c>
      <c r="B535" s="45" t="s">
        <v>588</v>
      </c>
      <c r="C535" s="6" t="n">
        <v>1939</v>
      </c>
      <c r="D535" s="17"/>
      <c r="E535" s="6" t="s">
        <v>58</v>
      </c>
      <c r="F535" s="45" t="s">
        <v>59</v>
      </c>
      <c r="G535" s="6" t="n">
        <v>5</v>
      </c>
      <c r="H535" s="46" t="n">
        <v>1</v>
      </c>
      <c r="I535" s="15" t="n">
        <v>1745</v>
      </c>
      <c r="J535" s="15" t="n">
        <v>1443</v>
      </c>
      <c r="K535" s="15" t="n">
        <v>0</v>
      </c>
      <c r="L535" s="6" t="n">
        <v>28</v>
      </c>
      <c r="M535" s="15" t="n">
        <f aca="false">'Раздел 2'!C535</f>
        <v>845913.47304</v>
      </c>
      <c r="N535" s="15" t="n">
        <v>0</v>
      </c>
      <c r="O535" s="15" t="n">
        <v>0</v>
      </c>
      <c r="P535" s="55" t="n">
        <f aca="false">M535</f>
        <v>845913.47304</v>
      </c>
      <c r="Q535" s="51" t="n">
        <f aca="false">P535/J535</f>
        <v>586.218623035343</v>
      </c>
      <c r="R535" s="52" t="n">
        <v>3337.604</v>
      </c>
      <c r="S535" s="6" t="n">
        <v>2023</v>
      </c>
      <c r="T535" s="2"/>
      <c r="U535" s="2"/>
      <c r="V535" s="2"/>
      <c r="W535" s="2"/>
    </row>
    <row r="536" customFormat="false" ht="12.75" hidden="false" customHeight="true" outlineLevel="0" collapsed="false">
      <c r="A536" s="6" t="n">
        <f aca="false">1+A535</f>
        <v>18</v>
      </c>
      <c r="B536" s="45" t="s">
        <v>589</v>
      </c>
      <c r="C536" s="6" t="n">
        <v>1968</v>
      </c>
      <c r="D536" s="17"/>
      <c r="E536" s="6" t="s">
        <v>58</v>
      </c>
      <c r="F536" s="45" t="s">
        <v>59</v>
      </c>
      <c r="G536" s="6" t="n">
        <v>3</v>
      </c>
      <c r="H536" s="46" t="n">
        <v>3</v>
      </c>
      <c r="I536" s="15" t="n">
        <v>1279.6</v>
      </c>
      <c r="J536" s="15" t="n">
        <v>887.9</v>
      </c>
      <c r="K536" s="15" t="n">
        <v>887.9</v>
      </c>
      <c r="L536" s="6" t="n">
        <v>24</v>
      </c>
      <c r="M536" s="15" t="n">
        <f aca="false">'Раздел 2'!C536</f>
        <v>602081.92</v>
      </c>
      <c r="N536" s="15" t="n">
        <v>0</v>
      </c>
      <c r="O536" s="15" t="n">
        <v>0</v>
      </c>
      <c r="P536" s="55" t="n">
        <f aca="false">M536</f>
        <v>602081.92</v>
      </c>
      <c r="Q536" s="51" t="n">
        <f aca="false">P536/J536</f>
        <v>678.096542403424</v>
      </c>
      <c r="R536" s="52" t="n">
        <v>2953.459</v>
      </c>
      <c r="S536" s="6" t="n">
        <v>2023</v>
      </c>
      <c r="T536" s="2"/>
      <c r="U536" s="2"/>
      <c r="V536" s="2"/>
      <c r="W536" s="2"/>
    </row>
    <row r="537" customFormat="false" ht="12.75" hidden="false" customHeight="true" outlineLevel="0" collapsed="false">
      <c r="A537" s="6" t="n">
        <v>19</v>
      </c>
      <c r="B537" s="45" t="s">
        <v>560</v>
      </c>
      <c r="C537" s="6" t="n">
        <v>1964</v>
      </c>
      <c r="D537" s="17"/>
      <c r="E537" s="6" t="s">
        <v>58</v>
      </c>
      <c r="F537" s="45" t="s">
        <v>59</v>
      </c>
      <c r="G537" s="6" t="n">
        <v>5</v>
      </c>
      <c r="H537" s="46" t="n">
        <v>1</v>
      </c>
      <c r="I537" s="15" t="n">
        <v>3214.7</v>
      </c>
      <c r="J537" s="15" t="n">
        <v>2962.2</v>
      </c>
      <c r="K537" s="15" t="n">
        <v>2962.2</v>
      </c>
      <c r="L537" s="6" t="n">
        <v>28</v>
      </c>
      <c r="M537" s="15" t="n">
        <f aca="false">'Раздел 2'!C537</f>
        <v>19631247.57</v>
      </c>
      <c r="N537" s="15" t="n">
        <v>0</v>
      </c>
      <c r="O537" s="15" t="n">
        <v>0</v>
      </c>
      <c r="P537" s="55" t="n">
        <f aca="false">M537</f>
        <v>19631247.57</v>
      </c>
      <c r="Q537" s="109" t="n">
        <f aca="false">P537/J537</f>
        <v>6627.2525724124</v>
      </c>
      <c r="R537" s="52" t="n">
        <v>34980.67</v>
      </c>
      <c r="S537" s="6" t="n">
        <v>2023</v>
      </c>
      <c r="T537" s="2"/>
      <c r="U537" s="2"/>
      <c r="V537" s="2"/>
      <c r="W537" s="2"/>
    </row>
    <row r="538" customFormat="false" ht="12.75" hidden="false" customHeight="true" outlineLevel="0" collapsed="false">
      <c r="A538" s="27" t="s">
        <v>590</v>
      </c>
      <c r="B538" s="27"/>
      <c r="C538" s="29" t="n">
        <v>19</v>
      </c>
      <c r="D538" s="29"/>
      <c r="E538" s="29"/>
      <c r="F538" s="27"/>
      <c r="G538" s="29"/>
      <c r="H538" s="30"/>
      <c r="I538" s="32" t="n">
        <f aca="false">SUM(I519:I537)</f>
        <v>21701.5</v>
      </c>
      <c r="J538" s="32" t="n">
        <f aca="false">SUM(J519:J537)</f>
        <v>16512.1</v>
      </c>
      <c r="K538" s="32" t="n">
        <f aca="false">SUM(K519:K537)</f>
        <v>5840.3</v>
      </c>
      <c r="L538" s="32" t="n">
        <f aca="false">SUM(L519:L537)</f>
        <v>245</v>
      </c>
      <c r="M538" s="32" t="n">
        <f aca="false">SUM(M519:M537)</f>
        <v>171134684.504332</v>
      </c>
      <c r="N538" s="32" t="n">
        <f aca="false">SUM(N519:N537)</f>
        <v>0</v>
      </c>
      <c r="O538" s="32" t="n">
        <f aca="false">SUM(O519:O537)</f>
        <v>0</v>
      </c>
      <c r="P538" s="32" t="n">
        <f aca="false">SUM(P519:P537)</f>
        <v>171134684.504332</v>
      </c>
      <c r="Q538" s="60"/>
      <c r="R538" s="78"/>
      <c r="S538" s="29"/>
      <c r="T538" s="2"/>
      <c r="U538" s="2"/>
      <c r="V538" s="2"/>
      <c r="W538" s="2"/>
    </row>
    <row r="539" customFormat="false" ht="12.75" hidden="false" customHeight="true" outlineLevel="0" collapsed="false">
      <c r="A539" s="6" t="n">
        <v>1</v>
      </c>
      <c r="B539" s="45" t="s">
        <v>591</v>
      </c>
      <c r="C539" s="6" t="s">
        <v>76</v>
      </c>
      <c r="D539" s="17"/>
      <c r="E539" s="6" t="s">
        <v>58</v>
      </c>
      <c r="F539" s="45" t="s">
        <v>64</v>
      </c>
      <c r="G539" s="6" t="n">
        <v>2</v>
      </c>
      <c r="H539" s="46" t="n">
        <v>1</v>
      </c>
      <c r="I539" s="15" t="n">
        <v>395.9</v>
      </c>
      <c r="J539" s="15" t="n">
        <v>362.7</v>
      </c>
      <c r="K539" s="15" t="n">
        <v>362.7</v>
      </c>
      <c r="L539" s="46" t="n">
        <v>8</v>
      </c>
      <c r="M539" s="15" t="n">
        <f aca="false">'Раздел 2'!C539</f>
        <v>443448.41</v>
      </c>
      <c r="N539" s="15" t="n">
        <v>0</v>
      </c>
      <c r="O539" s="15" t="n">
        <v>0</v>
      </c>
      <c r="P539" s="15" t="n">
        <f aca="false">M539</f>
        <v>443448.41</v>
      </c>
      <c r="Q539" s="51" t="n">
        <f aca="false">P539/J539</f>
        <v>1222.63140336366</v>
      </c>
      <c r="R539" s="52" t="n">
        <v>4075.438</v>
      </c>
      <c r="S539" s="6" t="n">
        <v>2024</v>
      </c>
      <c r="T539" s="2"/>
      <c r="U539" s="2"/>
      <c r="V539" s="2"/>
      <c r="W539" s="2"/>
    </row>
    <row r="540" customFormat="false" ht="12.75" hidden="false" customHeight="true" outlineLevel="0" collapsed="false">
      <c r="A540" s="6" t="n">
        <f aca="false">A539+1</f>
        <v>2</v>
      </c>
      <c r="B540" s="45" t="s">
        <v>560</v>
      </c>
      <c r="C540" s="6" t="n">
        <v>1964</v>
      </c>
      <c r="D540" s="17"/>
      <c r="E540" s="6" t="s">
        <v>58</v>
      </c>
      <c r="F540" s="45" t="s">
        <v>59</v>
      </c>
      <c r="G540" s="6" t="n">
        <v>5</v>
      </c>
      <c r="H540" s="46" t="n">
        <v>1</v>
      </c>
      <c r="I540" s="15" t="n">
        <v>3214.7</v>
      </c>
      <c r="J540" s="15" t="n">
        <v>2962.2</v>
      </c>
      <c r="K540" s="15" t="n">
        <v>2962.2</v>
      </c>
      <c r="L540" s="6" t="n">
        <v>28</v>
      </c>
      <c r="M540" s="15" t="n">
        <f aca="false">'Раздел 2'!C540</f>
        <v>9460128.43</v>
      </c>
      <c r="N540" s="15" t="n">
        <v>0</v>
      </c>
      <c r="O540" s="15" t="n">
        <v>0</v>
      </c>
      <c r="P540" s="55" t="n">
        <f aca="false">M540</f>
        <v>9460128.43</v>
      </c>
      <c r="Q540" s="109" t="n">
        <f aca="false">P540/J540</f>
        <v>3193.61570116805</v>
      </c>
      <c r="R540" s="52" t="n">
        <v>34980.67</v>
      </c>
      <c r="S540" s="6" t="n">
        <v>2024</v>
      </c>
      <c r="T540" s="2"/>
      <c r="U540" s="2"/>
      <c r="V540" s="2"/>
      <c r="W540" s="2"/>
    </row>
    <row r="541" customFormat="false" ht="12.75" hidden="false" customHeight="true" outlineLevel="0" collapsed="false">
      <c r="A541" s="6" t="n">
        <f aca="false">A540+1</f>
        <v>3</v>
      </c>
      <c r="B541" s="45" t="s">
        <v>546</v>
      </c>
      <c r="C541" s="6" t="n">
        <v>1939</v>
      </c>
      <c r="D541" s="17"/>
      <c r="E541" s="6" t="s">
        <v>58</v>
      </c>
      <c r="F541" s="45" t="s">
        <v>59</v>
      </c>
      <c r="G541" s="6" t="n">
        <v>5</v>
      </c>
      <c r="H541" s="46" t="n">
        <v>1</v>
      </c>
      <c r="I541" s="15" t="n">
        <v>4896.4</v>
      </c>
      <c r="J541" s="15" t="n">
        <v>4706.6</v>
      </c>
      <c r="K541" s="15" t="n">
        <v>1570.7</v>
      </c>
      <c r="L541" s="46" t="n">
        <v>13</v>
      </c>
      <c r="M541" s="15" t="n">
        <f aca="false">'Раздел 2'!C541</f>
        <v>19067762.8068</v>
      </c>
      <c r="N541" s="15" t="n">
        <v>0</v>
      </c>
      <c r="O541" s="15" t="n">
        <v>0</v>
      </c>
      <c r="P541" s="55" t="n">
        <f aca="false">M541</f>
        <v>19067762.8068</v>
      </c>
      <c r="Q541" s="109" t="n">
        <f aca="false">P541/J541</f>
        <v>4051.28177597416</v>
      </c>
      <c r="R541" s="52" t="n">
        <v>15129.12</v>
      </c>
      <c r="S541" s="6" t="n">
        <v>2024</v>
      </c>
      <c r="T541" s="2"/>
      <c r="U541" s="2"/>
      <c r="V541" s="2"/>
      <c r="W541" s="2"/>
    </row>
    <row r="542" customFormat="false" ht="12.75" hidden="false" customHeight="true" outlineLevel="0" collapsed="false">
      <c r="A542" s="6" t="n">
        <f aca="false">A541+1</f>
        <v>4</v>
      </c>
      <c r="B542" s="45" t="s">
        <v>592</v>
      </c>
      <c r="C542" s="6" t="s">
        <v>492</v>
      </c>
      <c r="D542" s="17"/>
      <c r="E542" s="6" t="s">
        <v>58</v>
      </c>
      <c r="F542" s="45" t="s">
        <v>59</v>
      </c>
      <c r="G542" s="6" t="n">
        <v>6</v>
      </c>
      <c r="H542" s="46" t="n">
        <v>2</v>
      </c>
      <c r="I542" s="15" t="n">
        <v>1855</v>
      </c>
      <c r="J542" s="15" t="n">
        <v>1236.4</v>
      </c>
      <c r="K542" s="15" t="n">
        <v>0</v>
      </c>
      <c r="L542" s="6" t="n">
        <v>29</v>
      </c>
      <c r="M542" s="15" t="n">
        <f aca="false">'Раздел 2'!C542</f>
        <v>821262.64</v>
      </c>
      <c r="N542" s="15" t="n">
        <v>0</v>
      </c>
      <c r="O542" s="15" t="n">
        <v>0</v>
      </c>
      <c r="P542" s="55" t="n">
        <f aca="false">M542</f>
        <v>821262.64</v>
      </c>
      <c r="Q542" s="109" t="n">
        <f aca="false">P542/J542</f>
        <v>664.237010676156</v>
      </c>
      <c r="R542" s="52" t="n">
        <v>29593.44</v>
      </c>
      <c r="S542" s="6" t="n">
        <v>2024</v>
      </c>
      <c r="T542" s="2"/>
      <c r="U542" s="2"/>
      <c r="V542" s="2"/>
      <c r="W542" s="2"/>
    </row>
    <row r="543" customFormat="false" ht="12.75" hidden="false" customHeight="true" outlineLevel="0" collapsed="false">
      <c r="A543" s="6" t="n">
        <f aca="false">A542+1</f>
        <v>5</v>
      </c>
      <c r="B543" s="45" t="s">
        <v>593</v>
      </c>
      <c r="C543" s="6" t="s">
        <v>492</v>
      </c>
      <c r="D543" s="17"/>
      <c r="E543" s="6" t="s">
        <v>58</v>
      </c>
      <c r="F543" s="45" t="s">
        <v>59</v>
      </c>
      <c r="G543" s="6" t="n">
        <v>5</v>
      </c>
      <c r="H543" s="46" t="n">
        <v>2</v>
      </c>
      <c r="I543" s="15" t="n">
        <v>1265.7</v>
      </c>
      <c r="J543" s="15" t="n">
        <v>1126.9</v>
      </c>
      <c r="K543" s="15" t="n">
        <v>603.3</v>
      </c>
      <c r="L543" s="46" t="n">
        <v>13</v>
      </c>
      <c r="M543" s="15" t="n">
        <f aca="false">'Раздел 2'!C543</f>
        <v>629232.87</v>
      </c>
      <c r="N543" s="15" t="n">
        <v>0</v>
      </c>
      <c r="O543" s="15" t="n">
        <v>0</v>
      </c>
      <c r="P543" s="15" t="n">
        <f aca="false">M543</f>
        <v>629232.87</v>
      </c>
      <c r="Q543" s="51" t="n">
        <f aca="false">P543/J543</f>
        <v>558.37507320969</v>
      </c>
      <c r="R543" s="52" t="n">
        <v>13667.85</v>
      </c>
      <c r="S543" s="6" t="n">
        <v>2024</v>
      </c>
      <c r="T543" s="2"/>
      <c r="U543" s="2"/>
      <c r="V543" s="2"/>
      <c r="W543" s="2"/>
    </row>
    <row r="544" customFormat="false" ht="12.75" hidden="false" customHeight="true" outlineLevel="0" collapsed="false">
      <c r="A544" s="6" t="n">
        <f aca="false">A543+1</f>
        <v>6</v>
      </c>
      <c r="B544" s="59" t="s">
        <v>594</v>
      </c>
      <c r="C544" s="6" t="s">
        <v>492</v>
      </c>
      <c r="D544" s="17"/>
      <c r="E544" s="17" t="s">
        <v>49</v>
      </c>
      <c r="F544" s="45" t="s">
        <v>59</v>
      </c>
      <c r="G544" s="6" t="n">
        <v>3</v>
      </c>
      <c r="H544" s="46" t="n">
        <v>2</v>
      </c>
      <c r="I544" s="15" t="n">
        <v>1178.1</v>
      </c>
      <c r="J544" s="15" t="n">
        <v>841.1</v>
      </c>
      <c r="K544" s="15" t="n">
        <v>427.6</v>
      </c>
      <c r="L544" s="46" t="n">
        <v>10</v>
      </c>
      <c r="M544" s="15" t="n">
        <f aca="false">'Раздел 2'!C544</f>
        <v>17643552.2350212</v>
      </c>
      <c r="N544" s="15" t="n">
        <v>0</v>
      </c>
      <c r="O544" s="15" t="n">
        <v>0</v>
      </c>
      <c r="P544" s="15" t="n">
        <f aca="false">M544</f>
        <v>17643552.2350212</v>
      </c>
      <c r="Q544" s="51" t="n">
        <f aca="false">P544/J544</f>
        <v>20976.7592854847</v>
      </c>
      <c r="R544" s="52" t="n">
        <v>29534.59</v>
      </c>
      <c r="S544" s="6" t="n">
        <v>2024</v>
      </c>
      <c r="T544" s="2"/>
      <c r="U544" s="2"/>
      <c r="V544" s="2"/>
      <c r="W544" s="2"/>
    </row>
    <row r="545" customFormat="false" ht="12.75" hidden="false" customHeight="true" outlineLevel="0" collapsed="false">
      <c r="A545" s="6" t="n">
        <f aca="false">A544+1</f>
        <v>7</v>
      </c>
      <c r="B545" s="59" t="s">
        <v>595</v>
      </c>
      <c r="C545" s="6" t="s">
        <v>142</v>
      </c>
      <c r="D545" s="17"/>
      <c r="E545" s="17" t="s">
        <v>49</v>
      </c>
      <c r="F545" s="45" t="s">
        <v>62</v>
      </c>
      <c r="G545" s="6" t="n">
        <v>2</v>
      </c>
      <c r="H545" s="46" t="n">
        <v>2</v>
      </c>
      <c r="I545" s="15" t="n">
        <v>535</v>
      </c>
      <c r="J545" s="15" t="n">
        <v>304</v>
      </c>
      <c r="K545" s="15" t="n">
        <v>0</v>
      </c>
      <c r="L545" s="46" t="n">
        <v>12</v>
      </c>
      <c r="M545" s="15" t="n">
        <f aca="false">'Раздел 2'!C545</f>
        <v>11854755.35672</v>
      </c>
      <c r="N545" s="15" t="n">
        <v>0</v>
      </c>
      <c r="O545" s="15" t="n">
        <v>0</v>
      </c>
      <c r="P545" s="15" t="n">
        <f aca="false">M545</f>
        <v>11854755.35672</v>
      </c>
      <c r="Q545" s="51" t="n">
        <f aca="false">P545/J545</f>
        <v>38995.9057786842</v>
      </c>
      <c r="R545" s="52" t="n">
        <v>40754.38</v>
      </c>
      <c r="S545" s="6" t="n">
        <v>2024</v>
      </c>
      <c r="T545" s="2"/>
      <c r="U545" s="2"/>
      <c r="V545" s="2"/>
      <c r="W545" s="2"/>
    </row>
    <row r="546" customFormat="false" ht="12.75" hidden="false" customHeight="true" outlineLevel="0" collapsed="false">
      <c r="A546" s="6" t="n">
        <f aca="false">A545+1</f>
        <v>8</v>
      </c>
      <c r="B546" s="59" t="s">
        <v>596</v>
      </c>
      <c r="C546" s="6" t="s">
        <v>285</v>
      </c>
      <c r="D546" s="17"/>
      <c r="E546" s="17" t="s">
        <v>49</v>
      </c>
      <c r="F546" s="45" t="s">
        <v>64</v>
      </c>
      <c r="G546" s="6" t="n">
        <v>5</v>
      </c>
      <c r="H546" s="46" t="n">
        <v>2</v>
      </c>
      <c r="I546" s="15" t="n">
        <v>2114.8</v>
      </c>
      <c r="J546" s="15" t="n">
        <v>1352.2</v>
      </c>
      <c r="K546" s="15" t="n">
        <v>0</v>
      </c>
      <c r="L546" s="46" t="n">
        <v>40</v>
      </c>
      <c r="M546" s="15" t="n">
        <f aca="false">'Раздел 2'!C546</f>
        <v>30174025.2449532</v>
      </c>
      <c r="N546" s="15" t="n">
        <v>0</v>
      </c>
      <c r="O546" s="15" t="n">
        <v>0</v>
      </c>
      <c r="P546" s="15" t="n">
        <f aca="false">M546</f>
        <v>30174025.2449532</v>
      </c>
      <c r="Q546" s="51" t="n">
        <v>22170.72</v>
      </c>
      <c r="R546" s="52" t="n">
        <v>22170.72</v>
      </c>
      <c r="S546" s="6" t="n">
        <v>2024</v>
      </c>
      <c r="T546" s="2"/>
      <c r="U546" s="2"/>
      <c r="V546" s="2"/>
      <c r="W546" s="2"/>
    </row>
    <row r="547" customFormat="false" ht="12.75" hidden="false" customHeight="true" outlineLevel="0" collapsed="false">
      <c r="A547" s="6" t="n">
        <f aca="false">A546+1</f>
        <v>9</v>
      </c>
      <c r="B547" s="59" t="s">
        <v>597</v>
      </c>
      <c r="C547" s="6" t="s">
        <v>305</v>
      </c>
      <c r="D547" s="17"/>
      <c r="E547" s="17" t="s">
        <v>49</v>
      </c>
      <c r="F547" s="45" t="s">
        <v>59</v>
      </c>
      <c r="G547" s="6" t="n">
        <v>2</v>
      </c>
      <c r="H547" s="46" t="n">
        <v>2</v>
      </c>
      <c r="I547" s="15" t="n">
        <v>733</v>
      </c>
      <c r="J547" s="15" t="n">
        <v>486</v>
      </c>
      <c r="K547" s="15" t="n">
        <v>0</v>
      </c>
      <c r="L547" s="46" t="n">
        <v>16</v>
      </c>
      <c r="M547" s="15" t="n">
        <f aca="false">'Раздел 2'!C547</f>
        <v>18952010.21423</v>
      </c>
      <c r="N547" s="15" t="n">
        <v>0</v>
      </c>
      <c r="O547" s="15" t="n">
        <v>0</v>
      </c>
      <c r="P547" s="15" t="n">
        <f aca="false">M547</f>
        <v>18952010.21423</v>
      </c>
      <c r="Q547" s="51" t="n">
        <f aca="false">P547/J547</f>
        <v>38995.9057905967</v>
      </c>
      <c r="R547" s="52" t="n">
        <v>40754.38</v>
      </c>
      <c r="S547" s="6" t="n">
        <v>2024</v>
      </c>
      <c r="T547" s="2"/>
      <c r="U547" s="2"/>
      <c r="V547" s="2"/>
      <c r="W547" s="2"/>
    </row>
    <row r="548" customFormat="false" ht="12.75" hidden="false" customHeight="true" outlineLevel="0" collapsed="false">
      <c r="A548" s="6" t="n">
        <f aca="false">A547+1</f>
        <v>10</v>
      </c>
      <c r="B548" s="45" t="s">
        <v>598</v>
      </c>
      <c r="C548" s="6" t="n">
        <v>1965</v>
      </c>
      <c r="D548" s="17"/>
      <c r="E548" s="6" t="s">
        <v>58</v>
      </c>
      <c r="F548" s="45" t="s">
        <v>59</v>
      </c>
      <c r="G548" s="6" t="n">
        <v>2</v>
      </c>
      <c r="H548" s="46" t="n">
        <v>2</v>
      </c>
      <c r="I548" s="15" t="n">
        <v>368.6</v>
      </c>
      <c r="J548" s="15" t="n">
        <v>356.9</v>
      </c>
      <c r="K548" s="15" t="n">
        <v>0</v>
      </c>
      <c r="L548" s="6" t="n">
        <v>8</v>
      </c>
      <c r="M548" s="15" t="n">
        <f aca="false">'Раздел 2'!C548</f>
        <v>388162.39</v>
      </c>
      <c r="N548" s="15" t="n">
        <v>0</v>
      </c>
      <c r="O548" s="15" t="n">
        <v>0</v>
      </c>
      <c r="P548" s="55" t="n">
        <f aca="false">M548</f>
        <v>388162.39</v>
      </c>
      <c r="Q548" s="51" t="n">
        <f aca="false">P548/J548</f>
        <v>1087.59425609414</v>
      </c>
      <c r="R548" s="52" t="n">
        <v>11111.76</v>
      </c>
      <c r="S548" s="6" t="n">
        <v>2024</v>
      </c>
      <c r="T548" s="2"/>
      <c r="U548" s="2"/>
      <c r="V548" s="2"/>
      <c r="W548" s="2"/>
    </row>
    <row r="549" customFormat="false" ht="12.75" hidden="false" customHeight="true" outlineLevel="0" collapsed="false">
      <c r="A549" s="6" t="n">
        <f aca="false">A548+1</f>
        <v>11</v>
      </c>
      <c r="B549" s="45" t="s">
        <v>555</v>
      </c>
      <c r="C549" s="6" t="s">
        <v>492</v>
      </c>
      <c r="D549" s="17"/>
      <c r="E549" s="6" t="s">
        <v>58</v>
      </c>
      <c r="F549" s="45" t="s">
        <v>59</v>
      </c>
      <c r="G549" s="6" t="n">
        <v>2</v>
      </c>
      <c r="H549" s="46" t="n">
        <v>4</v>
      </c>
      <c r="I549" s="15" t="n">
        <v>743.7</v>
      </c>
      <c r="J549" s="15" t="n">
        <v>624</v>
      </c>
      <c r="K549" s="15" t="n">
        <v>0</v>
      </c>
      <c r="L549" s="6" t="n">
        <v>1</v>
      </c>
      <c r="M549" s="15" t="n">
        <f aca="false">'Раздел 2'!C549</f>
        <v>8738105.108928</v>
      </c>
      <c r="N549" s="15" t="n">
        <v>0</v>
      </c>
      <c r="O549" s="15" t="n">
        <v>0</v>
      </c>
      <c r="P549" s="55" t="n">
        <f aca="false">M549</f>
        <v>8738105.108928</v>
      </c>
      <c r="Q549" s="51" t="n">
        <f aca="false">P549/J549</f>
        <v>14003.373572</v>
      </c>
      <c r="R549" s="52" t="n">
        <v>40754.38</v>
      </c>
      <c r="S549" s="6" t="n">
        <v>2024</v>
      </c>
      <c r="T549" s="2"/>
      <c r="U549" s="2"/>
      <c r="V549" s="2"/>
      <c r="W549" s="2"/>
    </row>
    <row r="550" customFormat="false" ht="12.75" hidden="false" customHeight="true" outlineLevel="0" collapsed="false">
      <c r="A550" s="6" t="n">
        <f aca="false">A549+1</f>
        <v>12</v>
      </c>
      <c r="B550" s="45" t="s">
        <v>599</v>
      </c>
      <c r="C550" s="6" t="n">
        <v>1965</v>
      </c>
      <c r="D550" s="17"/>
      <c r="E550" s="6" t="s">
        <v>58</v>
      </c>
      <c r="F550" s="45" t="s">
        <v>59</v>
      </c>
      <c r="G550" s="6" t="n">
        <v>2</v>
      </c>
      <c r="H550" s="6" t="n">
        <v>2</v>
      </c>
      <c r="I550" s="15" t="n">
        <v>368.3</v>
      </c>
      <c r="J550" s="15" t="n">
        <v>356.9</v>
      </c>
      <c r="K550" s="15" t="n">
        <v>276.2</v>
      </c>
      <c r="L550" s="6" t="n">
        <v>9</v>
      </c>
      <c r="M550" s="15" t="n">
        <f aca="false">'Раздел 2'!C550</f>
        <v>729237.7226</v>
      </c>
      <c r="N550" s="15" t="n">
        <v>0</v>
      </c>
      <c r="O550" s="15" t="n">
        <v>0</v>
      </c>
      <c r="P550" s="55" t="n">
        <f aca="false">M550</f>
        <v>729237.7226</v>
      </c>
      <c r="Q550" s="51" t="n">
        <f aca="false">P550/J550</f>
        <v>2043.25503670496</v>
      </c>
      <c r="R550" s="52" t="n">
        <v>40754.38</v>
      </c>
      <c r="S550" s="6" t="n">
        <v>2024</v>
      </c>
      <c r="T550" s="2"/>
      <c r="U550" s="2"/>
      <c r="V550" s="2"/>
      <c r="W550" s="2"/>
    </row>
    <row r="551" customFormat="false" ht="12.75" hidden="false" customHeight="true" outlineLevel="0" collapsed="false">
      <c r="A551" s="6" t="n">
        <f aca="false">A550+1</f>
        <v>13</v>
      </c>
      <c r="B551" s="45" t="s">
        <v>600</v>
      </c>
      <c r="C551" s="6" t="n">
        <v>1939</v>
      </c>
      <c r="D551" s="17"/>
      <c r="E551" s="6" t="s">
        <v>58</v>
      </c>
      <c r="F551" s="45" t="s">
        <v>321</v>
      </c>
      <c r="G551" s="6" t="n">
        <v>2</v>
      </c>
      <c r="H551" s="6" t="n">
        <v>3</v>
      </c>
      <c r="I551" s="15" t="n">
        <v>510.9</v>
      </c>
      <c r="J551" s="15" t="n">
        <v>483.9</v>
      </c>
      <c r="K551" s="6" t="n">
        <v>391.9</v>
      </c>
      <c r="L551" s="6" t="n">
        <v>6</v>
      </c>
      <c r="M551" s="15" t="n">
        <f aca="false">'Раздел 2'!C551</f>
        <v>481613.94</v>
      </c>
      <c r="N551" s="15" t="n">
        <v>0</v>
      </c>
      <c r="O551" s="15" t="n">
        <v>0</v>
      </c>
      <c r="P551" s="55" t="n">
        <f aca="false">M551</f>
        <v>481613.94</v>
      </c>
      <c r="Q551" s="51" t="n">
        <f aca="false">P551/J551</f>
        <v>995.275759454433</v>
      </c>
      <c r="R551" s="52" t="n">
        <v>11111.76</v>
      </c>
      <c r="S551" s="6" t="n">
        <v>2024</v>
      </c>
      <c r="T551" s="2"/>
      <c r="U551" s="2"/>
      <c r="V551" s="2"/>
      <c r="W551" s="2"/>
    </row>
    <row r="552" customFormat="false" ht="12.75" hidden="false" customHeight="true" outlineLevel="0" collapsed="false">
      <c r="A552" s="27" t="s">
        <v>601</v>
      </c>
      <c r="B552" s="27"/>
      <c r="C552" s="29" t="n">
        <v>13</v>
      </c>
      <c r="D552" s="29"/>
      <c r="E552" s="29"/>
      <c r="F552" s="27"/>
      <c r="G552" s="29"/>
      <c r="H552" s="30"/>
      <c r="I552" s="32" t="n">
        <f aca="false">SUM(I539:I551)</f>
        <v>18180.1</v>
      </c>
      <c r="J552" s="32" t="n">
        <f aca="false">SUM(J539:J551)</f>
        <v>15199.8</v>
      </c>
      <c r="K552" s="32" t="n">
        <f aca="false">SUM(K539:K551)</f>
        <v>6594.6</v>
      </c>
      <c r="L552" s="32" t="n">
        <f aca="false">SUM(L539:L551)</f>
        <v>193</v>
      </c>
      <c r="M552" s="32" t="n">
        <f aca="false">SUM(M539:M551)</f>
        <v>119383297.369252</v>
      </c>
      <c r="N552" s="32" t="n">
        <f aca="false">SUM(N539:N551)</f>
        <v>0</v>
      </c>
      <c r="O552" s="32" t="n">
        <f aca="false">SUM(O539:O551)</f>
        <v>0</v>
      </c>
      <c r="P552" s="32" t="n">
        <f aca="false">SUM(P539:P551)</f>
        <v>119383297.369252</v>
      </c>
      <c r="Q552" s="60"/>
      <c r="R552" s="78"/>
      <c r="S552" s="29"/>
      <c r="T552" s="2"/>
      <c r="U552" s="2"/>
      <c r="V552" s="2"/>
      <c r="W552" s="2"/>
    </row>
    <row r="553" customFormat="false" ht="13.35" hidden="false" customHeight="true" outlineLevel="0" collapsed="false">
      <c r="A553" s="21" t="s">
        <v>602</v>
      </c>
      <c r="B553" s="21"/>
      <c r="C553" s="81" t="n">
        <f aca="false">C552+C538+C518</f>
        <v>58</v>
      </c>
      <c r="D553" s="81"/>
      <c r="E553" s="81"/>
      <c r="F553" s="81"/>
      <c r="G553" s="81"/>
      <c r="H553" s="81"/>
      <c r="I553" s="82" t="n">
        <f aca="false">I552+I538+I518</f>
        <v>65168.7</v>
      </c>
      <c r="J553" s="82" t="n">
        <f aca="false">J552+J538+J518</f>
        <v>53080.49</v>
      </c>
      <c r="K553" s="81" t="n">
        <f aca="false">K552+K538+K518</f>
        <v>26531.6</v>
      </c>
      <c r="L553" s="81" t="n">
        <f aca="false">L552+L538+L518</f>
        <v>753</v>
      </c>
      <c r="M553" s="82" t="n">
        <f aca="false">M518+M538+M552</f>
        <v>337906252.270601</v>
      </c>
      <c r="N553" s="81"/>
      <c r="O553" s="81"/>
      <c r="P553" s="82" t="n">
        <f aca="false">P552+P538+P518</f>
        <v>337906252.270601</v>
      </c>
      <c r="Q553" s="25"/>
      <c r="R553" s="76"/>
      <c r="S553" s="23"/>
      <c r="T553" s="53"/>
      <c r="U553" s="53"/>
      <c r="V553" s="53"/>
      <c r="W553" s="53"/>
    </row>
    <row r="554" customFormat="false" ht="13.35" hidden="false" customHeight="true" outlineLevel="0" collapsed="false">
      <c r="A554" s="6"/>
      <c r="B554" s="43" t="s">
        <v>603</v>
      </c>
      <c r="C554" s="44"/>
      <c r="D554" s="17"/>
      <c r="E554" s="6"/>
      <c r="F554" s="45"/>
      <c r="G554" s="6"/>
      <c r="H554" s="46"/>
      <c r="I554" s="15"/>
      <c r="J554" s="15"/>
      <c r="K554" s="6"/>
      <c r="L554" s="46"/>
      <c r="M554" s="15"/>
      <c r="N554" s="15"/>
      <c r="O554" s="15"/>
      <c r="P554" s="47"/>
      <c r="Q554" s="51"/>
      <c r="R554" s="77"/>
      <c r="T554" s="2"/>
      <c r="U554" s="2"/>
      <c r="V554" s="2"/>
      <c r="W554" s="2"/>
    </row>
    <row r="555" customFormat="false" ht="12.75" hidden="false" customHeight="true" outlineLevel="0" collapsed="false">
      <c r="A555" s="6" t="n">
        <v>1</v>
      </c>
      <c r="B555" s="45" t="s">
        <v>604</v>
      </c>
      <c r="C555" s="6" t="s">
        <v>98</v>
      </c>
      <c r="D555" s="17"/>
      <c r="E555" s="6" t="s">
        <v>58</v>
      </c>
      <c r="F555" s="45" t="s">
        <v>64</v>
      </c>
      <c r="G555" s="6" t="n">
        <v>4</v>
      </c>
      <c r="H555" s="46" t="n">
        <v>2</v>
      </c>
      <c r="I555" s="15" t="n">
        <v>1298</v>
      </c>
      <c r="J555" s="15" t="n">
        <v>1294.3</v>
      </c>
      <c r="K555" s="6" t="n">
        <v>1206.9</v>
      </c>
      <c r="L555" s="6" t="n">
        <v>32</v>
      </c>
      <c r="M555" s="15" t="n">
        <f aca="false">'Раздел 2'!C555</f>
        <v>358722.56</v>
      </c>
      <c r="N555" s="15" t="n">
        <v>0</v>
      </c>
      <c r="O555" s="15" t="n">
        <v>0</v>
      </c>
      <c r="P555" s="15" t="n">
        <f aca="false">M555</f>
        <v>358722.56</v>
      </c>
      <c r="Q555" s="51" t="n">
        <f aca="false">P555/J555</f>
        <v>277.155651703624</v>
      </c>
      <c r="R555" s="52" t="n">
        <v>3000.12</v>
      </c>
      <c r="S555" s="6" t="n">
        <v>2022</v>
      </c>
      <c r="T555" s="2"/>
      <c r="U555" s="2"/>
      <c r="V555" s="2"/>
      <c r="W555" s="2"/>
    </row>
    <row r="556" customFormat="false" ht="12.75" hidden="false" customHeight="true" outlineLevel="0" collapsed="false">
      <c r="A556" s="6" t="n">
        <v>2</v>
      </c>
      <c r="B556" s="45" t="s">
        <v>605</v>
      </c>
      <c r="C556" s="6" t="n">
        <v>1962</v>
      </c>
      <c r="D556" s="17"/>
      <c r="E556" s="6" t="s">
        <v>58</v>
      </c>
      <c r="F556" s="45" t="s">
        <v>64</v>
      </c>
      <c r="G556" s="6" t="n">
        <v>3</v>
      </c>
      <c r="H556" s="46" t="n">
        <v>2</v>
      </c>
      <c r="I556" s="15" t="n">
        <v>1199.9</v>
      </c>
      <c r="J556" s="15" t="n">
        <v>1071.7</v>
      </c>
      <c r="K556" s="6" t="n">
        <v>806.3</v>
      </c>
      <c r="L556" s="6" t="n">
        <v>8</v>
      </c>
      <c r="M556" s="15" t="n">
        <f aca="false">'Раздел 2'!C556</f>
        <v>116776.8</v>
      </c>
      <c r="N556" s="15" t="n">
        <v>0</v>
      </c>
      <c r="O556" s="15" t="n">
        <v>0</v>
      </c>
      <c r="P556" s="15" t="n">
        <f aca="false">M556</f>
        <v>116776.8</v>
      </c>
      <c r="Q556" s="51" t="n">
        <f aca="false">P556/J556</f>
        <v>108.964075767472</v>
      </c>
      <c r="R556" s="52" t="n">
        <v>2953.459</v>
      </c>
      <c r="S556" s="6" t="n">
        <v>2022</v>
      </c>
      <c r="T556" s="2"/>
      <c r="U556" s="2"/>
      <c r="V556" s="2"/>
      <c r="W556" s="2"/>
    </row>
    <row r="557" customFormat="false" ht="12.75" hidden="false" customHeight="true" outlineLevel="0" collapsed="false">
      <c r="A557" s="27" t="s">
        <v>606</v>
      </c>
      <c r="B557" s="27"/>
      <c r="C557" s="29" t="n">
        <v>2</v>
      </c>
      <c r="D557" s="29"/>
      <c r="E557" s="29"/>
      <c r="F557" s="27"/>
      <c r="G557" s="29"/>
      <c r="H557" s="30"/>
      <c r="I557" s="32" t="n">
        <f aca="false">SUM(I555:I556)</f>
        <v>2497.9</v>
      </c>
      <c r="J557" s="32" t="n">
        <f aca="false">SUM(J555:J556)</f>
        <v>2366</v>
      </c>
      <c r="K557" s="32" t="n">
        <f aca="false">SUM(K555:K556)</f>
        <v>2013.2</v>
      </c>
      <c r="L557" s="32" t="n">
        <f aca="false">SUM(L555:L556)</f>
        <v>40</v>
      </c>
      <c r="M557" s="32" t="n">
        <f aca="false">SUM(M555:M556)</f>
        <v>475499.36</v>
      </c>
      <c r="N557" s="32" t="n">
        <f aca="false">SUM(N555:N556)</f>
        <v>0</v>
      </c>
      <c r="O557" s="32" t="n">
        <f aca="false">SUM(O555:O556)</f>
        <v>0</v>
      </c>
      <c r="P557" s="32" t="n">
        <f aca="false">SUM(P555:P556)</f>
        <v>475499.36</v>
      </c>
      <c r="Q557" s="60"/>
      <c r="R557" s="61"/>
      <c r="S557" s="29"/>
      <c r="T557" s="2"/>
      <c r="U557" s="2"/>
      <c r="V557" s="2"/>
      <c r="W557" s="2"/>
    </row>
    <row r="558" customFormat="false" ht="12.75" hidden="false" customHeight="true" outlineLevel="0" collapsed="false">
      <c r="A558" s="6" t="n">
        <v>1</v>
      </c>
      <c r="B558" s="45" t="s">
        <v>607</v>
      </c>
      <c r="C558" s="6" t="s">
        <v>98</v>
      </c>
      <c r="D558" s="17"/>
      <c r="E558" s="6" t="s">
        <v>58</v>
      </c>
      <c r="F558" s="45" t="s">
        <v>64</v>
      </c>
      <c r="G558" s="6" t="n">
        <v>4</v>
      </c>
      <c r="H558" s="6" t="n">
        <v>2</v>
      </c>
      <c r="I558" s="15" t="n">
        <v>1290</v>
      </c>
      <c r="J558" s="15" t="n">
        <v>1188</v>
      </c>
      <c r="K558" s="15" t="n">
        <v>1155.6</v>
      </c>
      <c r="L558" s="6" t="n">
        <v>34</v>
      </c>
      <c r="M558" s="15" t="n">
        <f aca="false">'Раздел 2'!C558</f>
        <v>5718093.9167</v>
      </c>
      <c r="N558" s="15" t="n">
        <v>0</v>
      </c>
      <c r="O558" s="15" t="n">
        <v>0</v>
      </c>
      <c r="P558" s="15" t="n">
        <f aca="false">M558</f>
        <v>5718093.9167</v>
      </c>
      <c r="Q558" s="51" t="n">
        <f aca="false">P558/J558</f>
        <v>4813.21036759259</v>
      </c>
      <c r="R558" s="52" t="n">
        <v>22170.72</v>
      </c>
      <c r="S558" s="6" t="n">
        <v>2023</v>
      </c>
      <c r="T558" s="2"/>
      <c r="U558" s="2"/>
      <c r="V558" s="2"/>
      <c r="W558" s="2"/>
    </row>
    <row r="559" customFormat="false" ht="12.75" hidden="false" customHeight="true" outlineLevel="0" collapsed="false">
      <c r="A559" s="6" t="n">
        <v>2</v>
      </c>
      <c r="B559" s="45" t="s">
        <v>608</v>
      </c>
      <c r="C559" s="6" t="n">
        <v>1991</v>
      </c>
      <c r="D559" s="17"/>
      <c r="E559" s="6" t="s">
        <v>58</v>
      </c>
      <c r="F559" s="45" t="s">
        <v>64</v>
      </c>
      <c r="G559" s="6" t="n">
        <v>5</v>
      </c>
      <c r="H559" s="6" t="n">
        <v>4</v>
      </c>
      <c r="I559" s="15" t="n">
        <v>3294</v>
      </c>
      <c r="J559" s="15" t="n">
        <v>3067.6</v>
      </c>
      <c r="K559" s="15" t="n">
        <v>0</v>
      </c>
      <c r="L559" s="6" t="n">
        <v>62</v>
      </c>
      <c r="M559" s="15" t="n">
        <f aca="false">'Раздел 2'!C559</f>
        <v>4335321.28</v>
      </c>
      <c r="N559" s="15" t="n">
        <v>0</v>
      </c>
      <c r="O559" s="15" t="n">
        <v>0</v>
      </c>
      <c r="P559" s="15" t="n">
        <f aca="false">M559</f>
        <v>4335321.28</v>
      </c>
      <c r="Q559" s="51" t="n">
        <f aca="false">P559/J559</f>
        <v>1413.26159864389</v>
      </c>
      <c r="R559" s="52" t="n">
        <v>14531.34</v>
      </c>
      <c r="S559" s="6" t="n">
        <v>2023</v>
      </c>
      <c r="T559" s="2"/>
      <c r="U559" s="2"/>
      <c r="V559" s="2"/>
      <c r="W559" s="2"/>
    </row>
    <row r="560" customFormat="false" ht="12.75" hidden="false" customHeight="true" outlineLevel="0" collapsed="false">
      <c r="A560" s="6" t="n">
        <v>3</v>
      </c>
      <c r="B560" s="45" t="s">
        <v>609</v>
      </c>
      <c r="C560" s="6" t="n">
        <v>1974</v>
      </c>
      <c r="D560" s="17"/>
      <c r="E560" s="6" t="s">
        <v>58</v>
      </c>
      <c r="F560" s="45" t="s">
        <v>59</v>
      </c>
      <c r="G560" s="6" t="n">
        <v>5</v>
      </c>
      <c r="H560" s="6" t="n">
        <v>4</v>
      </c>
      <c r="I560" s="15" t="n">
        <v>4259.2</v>
      </c>
      <c r="J560" s="15" t="n">
        <v>3962</v>
      </c>
      <c r="K560" s="15" t="n">
        <v>0</v>
      </c>
      <c r="L560" s="6" t="n">
        <v>57</v>
      </c>
      <c r="M560" s="15" t="n">
        <f aca="false">'Раздел 2'!C560</f>
        <v>554063.15</v>
      </c>
      <c r="N560" s="15" t="n">
        <v>0</v>
      </c>
      <c r="O560" s="15" t="n">
        <v>0</v>
      </c>
      <c r="P560" s="15" t="n">
        <f aca="false">M560</f>
        <v>554063.15</v>
      </c>
      <c r="Q560" s="51" t="n">
        <f aca="false">P560/J560</f>
        <v>139.844308430086</v>
      </c>
      <c r="R560" s="51" t="n">
        <v>24365.36</v>
      </c>
      <c r="S560" s="6" t="n">
        <v>2023</v>
      </c>
      <c r="T560" s="2"/>
      <c r="U560" s="2"/>
      <c r="V560" s="2"/>
      <c r="W560" s="2"/>
    </row>
    <row r="561" customFormat="false" ht="12.75" hidden="false" customHeight="true" outlineLevel="0" collapsed="false">
      <c r="A561" s="6" t="n">
        <v>4</v>
      </c>
      <c r="B561" s="45" t="s">
        <v>604</v>
      </c>
      <c r="C561" s="6" t="s">
        <v>98</v>
      </c>
      <c r="D561" s="17"/>
      <c r="E561" s="6" t="s">
        <v>58</v>
      </c>
      <c r="F561" s="45" t="s">
        <v>64</v>
      </c>
      <c r="G561" s="6" t="n">
        <v>4</v>
      </c>
      <c r="H561" s="46" t="n">
        <v>2</v>
      </c>
      <c r="I561" s="15" t="n">
        <v>1298</v>
      </c>
      <c r="J561" s="15" t="n">
        <v>1294.3</v>
      </c>
      <c r="K561" s="6" t="n">
        <v>1206.9</v>
      </c>
      <c r="L561" s="6" t="n">
        <v>32</v>
      </c>
      <c r="M561" s="15" t="n">
        <f aca="false">'Раздел 2'!C561</f>
        <v>6341727</v>
      </c>
      <c r="N561" s="15" t="n">
        <v>0</v>
      </c>
      <c r="O561" s="15" t="n">
        <v>0</v>
      </c>
      <c r="P561" s="15" t="n">
        <f aca="false">M561</f>
        <v>6341727</v>
      </c>
      <c r="Q561" s="51" t="n">
        <f aca="false">P561/J561</f>
        <v>4899.73499188751</v>
      </c>
      <c r="R561" s="51" t="n">
        <v>30001.2</v>
      </c>
      <c r="S561" s="6" t="n">
        <v>2023</v>
      </c>
      <c r="T561" s="2"/>
      <c r="U561" s="2"/>
      <c r="V561" s="2"/>
      <c r="W561" s="2"/>
    </row>
    <row r="562" customFormat="false" ht="12.75" hidden="false" customHeight="true" outlineLevel="0" collapsed="false">
      <c r="A562" s="27" t="s">
        <v>610</v>
      </c>
      <c r="B562" s="27"/>
      <c r="C562" s="112" t="n">
        <v>4</v>
      </c>
      <c r="D562" s="29"/>
      <c r="E562" s="29"/>
      <c r="F562" s="27"/>
      <c r="G562" s="29"/>
      <c r="H562" s="30"/>
      <c r="I562" s="32" t="n">
        <f aca="false">SUM(I558:I561)</f>
        <v>10141.2</v>
      </c>
      <c r="J562" s="32" t="n">
        <f aca="false">SUM(J558:J561)</f>
        <v>9511.9</v>
      </c>
      <c r="K562" s="32" t="n">
        <f aca="false">SUM(K558:K561)</f>
        <v>2362.5</v>
      </c>
      <c r="L562" s="32" t="n">
        <f aca="false">SUM(L558:L561)</f>
        <v>185</v>
      </c>
      <c r="M562" s="32" t="n">
        <f aca="false">SUM(M558:M561)</f>
        <v>16949205.3467</v>
      </c>
      <c r="N562" s="32" t="n">
        <f aca="false">SUM(N558:N561)</f>
        <v>0</v>
      </c>
      <c r="O562" s="32" t="n">
        <f aca="false">SUM(O558:O561)</f>
        <v>0</v>
      </c>
      <c r="P562" s="32" t="n">
        <f aca="false">SUM(P558:P561)</f>
        <v>16949205.3467</v>
      </c>
      <c r="Q562" s="60"/>
      <c r="R562" s="86"/>
      <c r="S562" s="29"/>
      <c r="T562" s="2"/>
      <c r="U562" s="2"/>
      <c r="V562" s="2"/>
      <c r="W562" s="2"/>
    </row>
    <row r="563" customFormat="false" ht="12.75" hidden="false" customHeight="true" outlineLevel="0" collapsed="false">
      <c r="A563" s="6" t="n">
        <v>1</v>
      </c>
      <c r="B563" s="45" t="s">
        <v>611</v>
      </c>
      <c r="C563" s="6" t="n">
        <v>1964</v>
      </c>
      <c r="D563" s="17"/>
      <c r="E563" s="6" t="s">
        <v>58</v>
      </c>
      <c r="F563" s="45" t="s">
        <v>59</v>
      </c>
      <c r="G563" s="6" t="n">
        <v>2</v>
      </c>
      <c r="H563" s="6" t="n">
        <v>2</v>
      </c>
      <c r="I563" s="15" t="n">
        <v>433.7</v>
      </c>
      <c r="J563" s="15" t="n">
        <v>401.7</v>
      </c>
      <c r="K563" s="15" t="n">
        <v>233.4</v>
      </c>
      <c r="L563" s="6" t="n">
        <v>8</v>
      </c>
      <c r="M563" s="15" t="n">
        <f aca="false">'Раздел 2'!C563</f>
        <v>491131.03338</v>
      </c>
      <c r="N563" s="15" t="n">
        <v>0</v>
      </c>
      <c r="O563" s="15" t="n">
        <v>0</v>
      </c>
      <c r="P563" s="15" t="n">
        <f aca="false">M563</f>
        <v>491131.03338</v>
      </c>
      <c r="Q563" s="51" t="n">
        <f aca="false">P563/J563</f>
        <v>1222.6314</v>
      </c>
      <c r="R563" s="51" t="n">
        <v>4075.438</v>
      </c>
      <c r="S563" s="6" t="n">
        <v>2024</v>
      </c>
      <c r="T563" s="2"/>
      <c r="U563" s="2"/>
      <c r="V563" s="2"/>
      <c r="W563" s="2"/>
    </row>
    <row r="564" customFormat="false" ht="12.75" hidden="false" customHeight="true" outlineLevel="0" collapsed="false">
      <c r="A564" s="6" t="n">
        <v>2</v>
      </c>
      <c r="B564" s="45" t="s">
        <v>612</v>
      </c>
      <c r="C564" s="6" t="s">
        <v>164</v>
      </c>
      <c r="D564" s="17"/>
      <c r="E564" s="6" t="s">
        <v>58</v>
      </c>
      <c r="F564" s="45" t="s">
        <v>429</v>
      </c>
      <c r="G564" s="6" t="n">
        <v>2</v>
      </c>
      <c r="H564" s="6" t="n">
        <v>1</v>
      </c>
      <c r="I564" s="15" t="n">
        <v>449.4</v>
      </c>
      <c r="J564" s="15" t="n">
        <v>325.2</v>
      </c>
      <c r="K564" s="15" t="n">
        <v>292.7</v>
      </c>
      <c r="L564" s="6" t="n">
        <v>8</v>
      </c>
      <c r="M564" s="15" t="n">
        <f aca="false">'Раздел 2'!C564</f>
        <v>315690.11136</v>
      </c>
      <c r="N564" s="15" t="n">
        <v>0</v>
      </c>
      <c r="O564" s="15" t="n">
        <v>0</v>
      </c>
      <c r="P564" s="15" t="n">
        <f aca="false">M564</f>
        <v>315690.11136</v>
      </c>
      <c r="Q564" s="51" t="n">
        <f aca="false">P564/J564</f>
        <v>970.7568</v>
      </c>
      <c r="R564" s="51" t="n">
        <v>3235.856</v>
      </c>
      <c r="S564" s="6" t="n">
        <v>2024</v>
      </c>
      <c r="T564" s="2"/>
      <c r="U564" s="2"/>
      <c r="V564" s="2"/>
      <c r="W564" s="2"/>
    </row>
    <row r="565" customFormat="false" ht="12.75" hidden="false" customHeight="true" outlineLevel="0" collapsed="false">
      <c r="A565" s="6" t="n">
        <v>3</v>
      </c>
      <c r="B565" s="45" t="s">
        <v>604</v>
      </c>
      <c r="C565" s="6" t="s">
        <v>98</v>
      </c>
      <c r="D565" s="17"/>
      <c r="E565" s="6" t="s">
        <v>58</v>
      </c>
      <c r="F565" s="45" t="s">
        <v>64</v>
      </c>
      <c r="G565" s="6" t="n">
        <v>4</v>
      </c>
      <c r="H565" s="46" t="n">
        <v>2</v>
      </c>
      <c r="I565" s="15" t="n">
        <v>1298</v>
      </c>
      <c r="J565" s="15" t="n">
        <v>1294.3</v>
      </c>
      <c r="K565" s="6" t="n">
        <v>1206.9</v>
      </c>
      <c r="L565" s="6" t="n">
        <v>32</v>
      </c>
      <c r="M565" s="15" t="n">
        <f aca="false">'Раздел 2'!C565</f>
        <v>9770821.49</v>
      </c>
      <c r="N565" s="15" t="n">
        <v>0</v>
      </c>
      <c r="O565" s="15" t="n">
        <v>0</v>
      </c>
      <c r="P565" s="15" t="n">
        <f aca="false">M565</f>
        <v>9770821.49</v>
      </c>
      <c r="Q565" s="51" t="n">
        <f aca="false">P565/J565</f>
        <v>7549.11650312911</v>
      </c>
      <c r="R565" s="51" t="n">
        <v>30001.2</v>
      </c>
      <c r="S565" s="6" t="n">
        <v>2024</v>
      </c>
      <c r="T565" s="2"/>
      <c r="U565" s="2"/>
      <c r="V565" s="2"/>
      <c r="W565" s="2"/>
    </row>
    <row r="566" customFormat="false" ht="12.75" hidden="false" customHeight="true" outlineLevel="0" collapsed="false">
      <c r="A566" s="6" t="n">
        <v>4</v>
      </c>
      <c r="B566" s="45" t="s">
        <v>609</v>
      </c>
      <c r="C566" s="6" t="n">
        <v>1974</v>
      </c>
      <c r="D566" s="17"/>
      <c r="E566" s="6" t="s">
        <v>58</v>
      </c>
      <c r="F566" s="45" t="s">
        <v>59</v>
      </c>
      <c r="G566" s="6" t="n">
        <v>5</v>
      </c>
      <c r="H566" s="6" t="n">
        <v>4</v>
      </c>
      <c r="I566" s="15" t="n">
        <v>4259.2</v>
      </c>
      <c r="J566" s="15" t="n">
        <v>3962</v>
      </c>
      <c r="K566" s="15" t="n">
        <v>0</v>
      </c>
      <c r="L566" s="6" t="n">
        <v>57</v>
      </c>
      <c r="M566" s="15" t="n">
        <f aca="false">'Раздел 2'!C566</f>
        <v>29117369.120282</v>
      </c>
      <c r="N566" s="15" t="n">
        <v>0</v>
      </c>
      <c r="O566" s="15" t="n">
        <v>0</v>
      </c>
      <c r="P566" s="15" t="n">
        <f aca="false">M566</f>
        <v>29117369.120282</v>
      </c>
      <c r="Q566" s="51" t="n">
        <f aca="false">P566/J566</f>
        <v>7349.1592933574</v>
      </c>
      <c r="R566" s="51" t="n">
        <v>24365.36</v>
      </c>
      <c r="S566" s="6" t="n">
        <v>2024</v>
      </c>
      <c r="T566" s="2"/>
      <c r="U566" s="2"/>
      <c r="V566" s="2"/>
      <c r="W566" s="2"/>
    </row>
    <row r="567" customFormat="false" ht="12.75" hidden="false" customHeight="true" outlineLevel="0" collapsed="false">
      <c r="A567" s="6" t="n">
        <v>5</v>
      </c>
      <c r="B567" s="45" t="s">
        <v>607</v>
      </c>
      <c r="C567" s="6" t="s">
        <v>98</v>
      </c>
      <c r="D567" s="17"/>
      <c r="E567" s="6" t="s">
        <v>58</v>
      </c>
      <c r="F567" s="45" t="s">
        <v>64</v>
      </c>
      <c r="G567" s="6" t="n">
        <v>4</v>
      </c>
      <c r="H567" s="6" t="n">
        <v>2</v>
      </c>
      <c r="I567" s="15" t="n">
        <v>1290</v>
      </c>
      <c r="J567" s="15" t="n">
        <v>1188</v>
      </c>
      <c r="K567" s="15" t="n">
        <v>1155.6</v>
      </c>
      <c r="L567" s="6" t="n">
        <v>34</v>
      </c>
      <c r="M567" s="15" t="n">
        <f aca="false">'Раздел 2'!C567</f>
        <v>19471224.48</v>
      </c>
      <c r="N567" s="15" t="n">
        <v>0</v>
      </c>
      <c r="O567" s="15" t="n">
        <v>0</v>
      </c>
      <c r="P567" s="15" t="n">
        <f aca="false">M567</f>
        <v>19471224.48</v>
      </c>
      <c r="Q567" s="51" t="n">
        <f aca="false">P567/J567</f>
        <v>16389.9195959596</v>
      </c>
      <c r="R567" s="52" t="n">
        <v>22170.72</v>
      </c>
      <c r="S567" s="6" t="n">
        <v>2024</v>
      </c>
      <c r="T567" s="2"/>
      <c r="U567" s="2"/>
      <c r="V567" s="2"/>
      <c r="W567" s="2"/>
    </row>
    <row r="568" customFormat="false" ht="12.75" hidden="false" customHeight="true" outlineLevel="0" collapsed="false">
      <c r="A568" s="27" t="s">
        <v>613</v>
      </c>
      <c r="B568" s="27"/>
      <c r="C568" s="29" t="n">
        <v>5</v>
      </c>
      <c r="D568" s="29"/>
      <c r="E568" s="29"/>
      <c r="F568" s="27"/>
      <c r="G568" s="29"/>
      <c r="H568" s="30"/>
      <c r="I568" s="32" t="n">
        <f aca="false">SUM(I563:I567)</f>
        <v>7730.3</v>
      </c>
      <c r="J568" s="32" t="n">
        <f aca="false">SUM(J563:J567)</f>
        <v>7171.2</v>
      </c>
      <c r="K568" s="32" t="n">
        <f aca="false">SUM(K563:K567)</f>
        <v>2888.6</v>
      </c>
      <c r="L568" s="32" t="n">
        <f aca="false">SUM(L563:L567)</f>
        <v>139</v>
      </c>
      <c r="M568" s="32" t="n">
        <f aca="false">SUM(M563:M567)</f>
        <v>59166236.235022</v>
      </c>
      <c r="N568" s="32" t="n">
        <f aca="false">SUM(N563:N567)</f>
        <v>0</v>
      </c>
      <c r="O568" s="32" t="n">
        <f aca="false">SUM(O563:O567)</f>
        <v>0</v>
      </c>
      <c r="P568" s="32" t="n">
        <f aca="false">SUM(P563:P567)</f>
        <v>59166236.235022</v>
      </c>
      <c r="Q568" s="113"/>
      <c r="R568" s="114"/>
      <c r="S568" s="29"/>
      <c r="T568" s="2"/>
      <c r="U568" s="2"/>
      <c r="V568" s="2"/>
      <c r="W568" s="2"/>
    </row>
    <row r="569" customFormat="false" ht="13.35" hidden="false" customHeight="true" outlineLevel="0" collapsed="false">
      <c r="A569" s="21" t="s">
        <v>614</v>
      </c>
      <c r="B569" s="21"/>
      <c r="C569" s="81" t="n">
        <f aca="false">C568+C562+C557</f>
        <v>11</v>
      </c>
      <c r="D569" s="81"/>
      <c r="E569" s="81"/>
      <c r="F569" s="81"/>
      <c r="G569" s="81"/>
      <c r="H569" s="81"/>
      <c r="I569" s="82" t="n">
        <f aca="false">I568+I562+I557</f>
        <v>20369.4</v>
      </c>
      <c r="J569" s="82" t="n">
        <f aca="false">J568+J562+J557</f>
        <v>19049.1</v>
      </c>
      <c r="K569" s="81" t="n">
        <f aca="false">K568+K562+K557</f>
        <v>7264.3</v>
      </c>
      <c r="L569" s="81" t="n">
        <f aca="false">L568+L562+L557</f>
        <v>364</v>
      </c>
      <c r="M569" s="82" t="n">
        <f aca="false">M557+M562+M568</f>
        <v>76590940.941722</v>
      </c>
      <c r="N569" s="81"/>
      <c r="O569" s="81"/>
      <c r="P569" s="82" t="n">
        <f aca="false">P568+P562+P557</f>
        <v>76590940.941722</v>
      </c>
      <c r="Q569" s="24"/>
      <c r="R569" s="115"/>
      <c r="S569" s="23"/>
      <c r="T569" s="53"/>
      <c r="U569" s="53"/>
      <c r="V569" s="53"/>
      <c r="W569" s="53"/>
    </row>
    <row r="570" customFormat="false" ht="13.35" hidden="false" customHeight="true" outlineLevel="0" collapsed="false">
      <c r="A570" s="10"/>
      <c r="B570" s="53"/>
      <c r="C570" s="10"/>
      <c r="F570" s="10"/>
      <c r="G570" s="10"/>
      <c r="H570" s="116"/>
      <c r="I570" s="117"/>
      <c r="J570" s="117"/>
      <c r="L570" s="116"/>
      <c r="M570" s="117"/>
      <c r="N570" s="117"/>
      <c r="O570" s="117"/>
      <c r="P570" s="117"/>
      <c r="R570" s="10"/>
      <c r="S570" s="10"/>
      <c r="T570" s="118"/>
      <c r="U570" s="118"/>
      <c r="V570" s="118"/>
      <c r="W570" s="118"/>
    </row>
    <row r="571" customFormat="false" ht="12.75" hidden="false" customHeight="true" outlineLevel="0" collapsed="false">
      <c r="S571" s="1"/>
    </row>
    <row r="572" customFormat="false" ht="12.75" hidden="false" customHeight="true" outlineLevel="0" collapsed="false">
      <c r="S572" s="1"/>
    </row>
    <row r="573" customFormat="false" ht="12.75" hidden="false" customHeight="true" outlineLevel="0" collapsed="false">
      <c r="B573" s="2" t="s">
        <v>615</v>
      </c>
      <c r="S573" s="1"/>
    </row>
    <row r="574" customFormat="false" ht="12.75" hidden="false" customHeight="true" outlineLevel="0" collapsed="false">
      <c r="K574" s="1" t="s">
        <v>615</v>
      </c>
      <c r="S574" s="1"/>
    </row>
    <row r="575" customFormat="false" ht="12.8" hidden="false" customHeight="false" outlineLevel="0" collapsed="false">
      <c r="S575" s="1"/>
    </row>
    <row r="576" customFormat="false" ht="12.8" hidden="false" customHeight="false" outlineLevel="0" collapsed="false">
      <c r="C576" s="7"/>
      <c r="D576" s="7"/>
      <c r="E576" s="7"/>
      <c r="F576" s="7"/>
      <c r="M576" s="119"/>
      <c r="S576" s="1"/>
    </row>
    <row r="577" customFormat="false" ht="12.8" hidden="false" customHeight="false" outlineLevel="0" collapsed="false">
      <c r="C577" s="7"/>
      <c r="D577" s="7"/>
      <c r="E577" s="7"/>
      <c r="F577" s="7"/>
      <c r="S577" s="1"/>
    </row>
    <row r="578" customFormat="false" ht="12.8" hidden="false" customHeight="false" outlineLevel="0" collapsed="false">
      <c r="C578" s="7"/>
      <c r="D578" s="7"/>
      <c r="E578" s="7"/>
      <c r="F578" s="7"/>
      <c r="S578" s="1"/>
    </row>
    <row r="579" customFormat="false" ht="12.8" hidden="false" customHeight="false" outlineLevel="0" collapsed="false">
      <c r="C579" s="7"/>
      <c r="D579" s="7"/>
      <c r="E579" s="7"/>
      <c r="F579" s="7"/>
      <c r="S579" s="1"/>
    </row>
    <row r="580" customFormat="false" ht="12.8" hidden="false" customHeight="false" outlineLevel="0" collapsed="false">
      <c r="C580" s="7"/>
      <c r="D580" s="7"/>
      <c r="E580" s="3"/>
      <c r="H580" s="1"/>
      <c r="S580" s="1"/>
    </row>
    <row r="581" customFormat="false" ht="12.8" hidden="false" customHeight="false" outlineLevel="0" collapsed="false">
      <c r="C581" s="7"/>
      <c r="D581" s="7"/>
      <c r="E581" s="3"/>
      <c r="H581" s="1"/>
      <c r="S581" s="1"/>
    </row>
    <row r="582" customFormat="false" ht="12.8" hidden="false" customHeight="false" outlineLevel="0" collapsed="false">
      <c r="C582" s="7"/>
      <c r="D582" s="7"/>
      <c r="E582" s="3"/>
      <c r="H582" s="1"/>
      <c r="S582" s="1"/>
    </row>
    <row r="583" customFormat="false" ht="12.8" hidden="false" customHeight="false" outlineLevel="0" collapsed="false">
      <c r="E583" s="3"/>
      <c r="H583" s="1"/>
      <c r="S583" s="1"/>
    </row>
    <row r="584" customFormat="false" ht="12.8" hidden="false" customHeight="false" outlineLevel="0" collapsed="false">
      <c r="E584" s="3"/>
      <c r="H584" s="1"/>
      <c r="S584" s="1"/>
    </row>
    <row r="585" customFormat="false" ht="12.8" hidden="false" customHeight="false" outlineLevel="0" collapsed="false">
      <c r="E585" s="3"/>
      <c r="H585" s="1"/>
      <c r="S585" s="1"/>
    </row>
    <row r="586" customFormat="false" ht="12.8" hidden="false" customHeight="false" outlineLevel="0" collapsed="false">
      <c r="E586" s="3"/>
      <c r="H586" s="1"/>
      <c r="S586" s="1"/>
    </row>
    <row r="587" customFormat="false" ht="12.8" hidden="false" customHeight="false" outlineLevel="0" collapsed="false">
      <c r="S587" s="1"/>
    </row>
    <row r="588" customFormat="false" ht="12.8" hidden="false" customHeight="false" outlineLevel="0" collapsed="false">
      <c r="S588" s="1"/>
    </row>
    <row r="589" customFormat="false" ht="12.8" hidden="false" customHeight="false" outlineLevel="0" collapsed="false">
      <c r="S589" s="1"/>
    </row>
    <row r="590" customFormat="false" ht="12.8" hidden="false" customHeight="false" outlineLevel="0" collapsed="false">
      <c r="S590" s="1"/>
    </row>
    <row r="591" customFormat="false" ht="12.8" hidden="false" customHeight="false" outlineLevel="0" collapsed="false">
      <c r="S591" s="1"/>
    </row>
    <row r="592" customFormat="false" ht="12.8" hidden="false" customHeight="false" outlineLevel="0" collapsed="false">
      <c r="S592" s="1"/>
    </row>
    <row r="593" customFormat="false" ht="12.8" hidden="false" customHeight="false" outlineLevel="0" collapsed="false">
      <c r="S593" s="1"/>
    </row>
    <row r="594" customFormat="false" ht="12.8" hidden="false" customHeight="false" outlineLevel="0" collapsed="false">
      <c r="S594" s="1"/>
    </row>
    <row r="595" customFormat="false" ht="12.8" hidden="false" customHeight="false" outlineLevel="0" collapsed="false">
      <c r="S595" s="1"/>
    </row>
    <row r="596" customFormat="false" ht="12.8" hidden="false" customHeight="false" outlineLevel="0" collapsed="false">
      <c r="S596" s="1"/>
    </row>
    <row r="597" customFormat="false" ht="12.8" hidden="false" customHeight="false" outlineLevel="0" collapsed="false">
      <c r="S597" s="1"/>
    </row>
    <row r="598" customFormat="false" ht="12.8" hidden="false" customHeight="false" outlineLevel="0" collapsed="false">
      <c r="S598" s="1"/>
    </row>
    <row r="599" customFormat="false" ht="12.8" hidden="false" customHeight="false" outlineLevel="0" collapsed="false">
      <c r="S599" s="1"/>
    </row>
    <row r="600" customFormat="false" ht="12.8" hidden="false" customHeight="false" outlineLevel="0" collapsed="false">
      <c r="S600" s="1"/>
    </row>
    <row r="601" customFormat="false" ht="12.8" hidden="false" customHeight="false" outlineLevel="0" collapsed="false">
      <c r="S601" s="1"/>
    </row>
    <row r="602" customFormat="false" ht="12.8" hidden="false" customHeight="false" outlineLevel="0" collapsed="false">
      <c r="S602" s="1"/>
    </row>
    <row r="603" customFormat="false" ht="12.8" hidden="false" customHeight="false" outlineLevel="0" collapsed="false">
      <c r="S603" s="1"/>
    </row>
    <row r="604" customFormat="false" ht="12.8" hidden="false" customHeight="false" outlineLevel="0" collapsed="false">
      <c r="S604" s="1"/>
    </row>
    <row r="605" customFormat="false" ht="12.8" hidden="false" customHeight="false" outlineLevel="0" collapsed="false">
      <c r="S605" s="1"/>
    </row>
    <row r="606" customFormat="false" ht="12.8" hidden="false" customHeight="false" outlineLevel="0" collapsed="false">
      <c r="S606" s="1"/>
    </row>
    <row r="607" customFormat="false" ht="12.8" hidden="false" customHeight="false" outlineLevel="0" collapsed="false">
      <c r="S607" s="1"/>
    </row>
    <row r="608" customFormat="false" ht="12.8" hidden="false" customHeight="false" outlineLevel="0" collapsed="false">
      <c r="S608" s="1"/>
    </row>
    <row r="609" customFormat="false" ht="12.8" hidden="false" customHeight="false" outlineLevel="0" collapsed="false">
      <c r="S609" s="1"/>
    </row>
    <row r="610" customFormat="false" ht="12.8" hidden="false" customHeight="false" outlineLevel="0" collapsed="false">
      <c r="S610" s="1"/>
    </row>
    <row r="611" customFormat="false" ht="12.8" hidden="false" customHeight="false" outlineLevel="0" collapsed="false">
      <c r="S611" s="1"/>
    </row>
    <row r="612" customFormat="false" ht="12.8" hidden="false" customHeight="false" outlineLevel="0" collapsed="false">
      <c r="S612" s="1"/>
    </row>
    <row r="613" customFormat="false" ht="12.8" hidden="false" customHeight="false" outlineLevel="0" collapsed="false">
      <c r="S613" s="1"/>
    </row>
    <row r="614" customFormat="false" ht="12.8" hidden="false" customHeight="false" outlineLevel="0" collapsed="false">
      <c r="S614" s="1"/>
    </row>
    <row r="615" customFormat="false" ht="12.8" hidden="false" customHeight="false" outlineLevel="0" collapsed="false">
      <c r="S615" s="1"/>
    </row>
    <row r="616" customFormat="false" ht="12.8" hidden="false" customHeight="false" outlineLevel="0" collapsed="false">
      <c r="S616" s="1"/>
    </row>
    <row r="617" customFormat="false" ht="12.8" hidden="false" customHeight="false" outlineLevel="0" collapsed="false">
      <c r="S617" s="1"/>
    </row>
    <row r="618" customFormat="false" ht="12.8" hidden="false" customHeight="false" outlineLevel="0" collapsed="false">
      <c r="S618" s="1"/>
    </row>
    <row r="619" customFormat="false" ht="12.8" hidden="false" customHeight="false" outlineLevel="0" collapsed="false">
      <c r="S619" s="1"/>
    </row>
    <row r="620" customFormat="false" ht="12.8" hidden="false" customHeight="false" outlineLevel="0" collapsed="false">
      <c r="S620" s="1"/>
    </row>
    <row r="621" customFormat="false" ht="12.8" hidden="false" customHeight="false" outlineLevel="0" collapsed="false">
      <c r="S621" s="1"/>
    </row>
    <row r="622" customFormat="false" ht="12.8" hidden="false" customHeight="false" outlineLevel="0" collapsed="false">
      <c r="S622" s="1"/>
    </row>
    <row r="623" customFormat="false" ht="12.8" hidden="false" customHeight="false" outlineLevel="0" collapsed="false">
      <c r="S623" s="1"/>
    </row>
    <row r="624" customFormat="false" ht="12.8" hidden="false" customHeight="false" outlineLevel="0" collapsed="false">
      <c r="S624" s="1"/>
    </row>
    <row r="625" customFormat="false" ht="12.8" hidden="false" customHeight="false" outlineLevel="0" collapsed="false">
      <c r="S625" s="1"/>
    </row>
    <row r="626" customFormat="false" ht="12.8" hidden="false" customHeight="false" outlineLevel="0" collapsed="false">
      <c r="S626" s="1"/>
    </row>
    <row r="627" customFormat="false" ht="12.8" hidden="false" customHeight="false" outlineLevel="0" collapsed="false">
      <c r="S627" s="1"/>
    </row>
    <row r="628" customFormat="false" ht="12.8" hidden="false" customHeight="false" outlineLevel="0" collapsed="false">
      <c r="S628" s="1"/>
    </row>
    <row r="629" customFormat="false" ht="12.8" hidden="false" customHeight="false" outlineLevel="0" collapsed="false">
      <c r="S629" s="1"/>
    </row>
    <row r="630" customFormat="false" ht="12.8" hidden="false" customHeight="false" outlineLevel="0" collapsed="false">
      <c r="S630" s="1"/>
    </row>
    <row r="631" customFormat="false" ht="12.8" hidden="false" customHeight="false" outlineLevel="0" collapsed="false">
      <c r="S631" s="1"/>
    </row>
    <row r="632" customFormat="false" ht="12.8" hidden="false" customHeight="false" outlineLevel="0" collapsed="false">
      <c r="S632" s="1"/>
    </row>
    <row r="633" customFormat="false" ht="12.8" hidden="false" customHeight="false" outlineLevel="0" collapsed="false">
      <c r="S633" s="1"/>
    </row>
    <row r="634" customFormat="false" ht="12.8" hidden="false" customHeight="false" outlineLevel="0" collapsed="false">
      <c r="S634" s="1"/>
    </row>
    <row r="635" customFormat="false" ht="12.8" hidden="false" customHeight="false" outlineLevel="0" collapsed="false">
      <c r="S635" s="1"/>
    </row>
    <row r="636" customFormat="false" ht="12.8" hidden="false" customHeight="false" outlineLevel="0" collapsed="false">
      <c r="S636" s="1"/>
    </row>
    <row r="637" customFormat="false" ht="12.8" hidden="false" customHeight="false" outlineLevel="0" collapsed="false">
      <c r="S637" s="1"/>
    </row>
    <row r="638" customFormat="false" ht="12.8" hidden="false" customHeight="false" outlineLevel="0" collapsed="false">
      <c r="S638" s="1"/>
    </row>
    <row r="639" customFormat="false" ht="12.8" hidden="false" customHeight="false" outlineLevel="0" collapsed="false">
      <c r="S639" s="1"/>
    </row>
    <row r="640" customFormat="false" ht="12.8" hidden="false" customHeight="false" outlineLevel="0" collapsed="false">
      <c r="S640" s="1"/>
    </row>
    <row r="641" customFormat="false" ht="12.8" hidden="false" customHeight="false" outlineLevel="0" collapsed="false">
      <c r="S641" s="1"/>
    </row>
    <row r="642" customFormat="false" ht="12.8" hidden="false" customHeight="false" outlineLevel="0" collapsed="false">
      <c r="S642" s="1"/>
    </row>
    <row r="643" customFormat="false" ht="12.8" hidden="false" customHeight="false" outlineLevel="0" collapsed="false">
      <c r="S643" s="1"/>
    </row>
    <row r="644" customFormat="false" ht="12.8" hidden="false" customHeight="false" outlineLevel="0" collapsed="false">
      <c r="S644" s="1"/>
    </row>
    <row r="645" customFormat="false" ht="12.8" hidden="false" customHeight="false" outlineLevel="0" collapsed="false">
      <c r="S645" s="1"/>
    </row>
    <row r="646" customFormat="false" ht="12.8" hidden="false" customHeight="false" outlineLevel="0" collapsed="false">
      <c r="S646" s="1"/>
    </row>
    <row r="647" customFormat="false" ht="12.8" hidden="false" customHeight="false" outlineLevel="0" collapsed="false">
      <c r="S647" s="1"/>
    </row>
    <row r="648" customFormat="false" ht="12.8" hidden="false" customHeight="false" outlineLevel="0" collapsed="false">
      <c r="S648" s="1"/>
    </row>
    <row r="649" customFormat="false" ht="12.8" hidden="false" customHeight="false" outlineLevel="0" collapsed="false">
      <c r="S649" s="1"/>
    </row>
    <row r="650" customFormat="false" ht="12.8" hidden="false" customHeight="false" outlineLevel="0" collapsed="false">
      <c r="S650" s="1"/>
    </row>
    <row r="651" customFormat="false" ht="12.8" hidden="false" customHeight="false" outlineLevel="0" collapsed="false">
      <c r="S651" s="1"/>
    </row>
    <row r="652" customFormat="false" ht="12.8" hidden="false" customHeight="false" outlineLevel="0" collapsed="false">
      <c r="S652" s="1"/>
    </row>
    <row r="653" customFormat="false" ht="12.8" hidden="false" customHeight="false" outlineLevel="0" collapsed="false">
      <c r="S653" s="1"/>
    </row>
    <row r="654" customFormat="false" ht="12.8" hidden="false" customHeight="false" outlineLevel="0" collapsed="false">
      <c r="S654" s="1"/>
    </row>
    <row r="655" customFormat="false" ht="12.8" hidden="false" customHeight="false" outlineLevel="0" collapsed="false">
      <c r="S655" s="1"/>
    </row>
    <row r="656" customFormat="false" ht="12.8" hidden="false" customHeight="false" outlineLevel="0" collapsed="false">
      <c r="S656" s="1"/>
    </row>
    <row r="657" customFormat="false" ht="12.8" hidden="false" customHeight="false" outlineLevel="0" collapsed="false">
      <c r="S657" s="1"/>
    </row>
    <row r="658" customFormat="false" ht="12.8" hidden="false" customHeight="false" outlineLevel="0" collapsed="false">
      <c r="S658" s="1"/>
    </row>
    <row r="659" customFormat="false" ht="12.8" hidden="false" customHeight="false" outlineLevel="0" collapsed="false">
      <c r="S659" s="1"/>
    </row>
    <row r="660" customFormat="false" ht="12.8" hidden="false" customHeight="false" outlineLevel="0" collapsed="false">
      <c r="S660" s="1"/>
    </row>
    <row r="661" customFormat="false" ht="12.8" hidden="false" customHeight="false" outlineLevel="0" collapsed="false">
      <c r="S661" s="1"/>
    </row>
    <row r="662" customFormat="false" ht="12.8" hidden="false" customHeight="false" outlineLevel="0" collapsed="false">
      <c r="S662" s="1"/>
    </row>
    <row r="663" customFormat="false" ht="12.8" hidden="false" customHeight="false" outlineLevel="0" collapsed="false">
      <c r="S663" s="1"/>
    </row>
    <row r="664" customFormat="false" ht="12.8" hidden="false" customHeight="false" outlineLevel="0" collapsed="false">
      <c r="S664" s="1"/>
    </row>
    <row r="665" customFormat="false" ht="12.8" hidden="false" customHeight="false" outlineLevel="0" collapsed="false">
      <c r="S665" s="1"/>
    </row>
    <row r="666" customFormat="false" ht="12.8" hidden="false" customHeight="false" outlineLevel="0" collapsed="false">
      <c r="S666" s="1"/>
    </row>
    <row r="667" customFormat="false" ht="12.8" hidden="false" customHeight="false" outlineLevel="0" collapsed="false">
      <c r="S667" s="1"/>
    </row>
    <row r="668" customFormat="false" ht="12.8" hidden="false" customHeight="false" outlineLevel="0" collapsed="false">
      <c r="S668" s="1"/>
    </row>
    <row r="669" customFormat="false" ht="12.8" hidden="false" customHeight="false" outlineLevel="0" collapsed="false">
      <c r="S669" s="1"/>
    </row>
    <row r="670" customFormat="false" ht="12.8" hidden="false" customHeight="false" outlineLevel="0" collapsed="false">
      <c r="S670" s="1"/>
    </row>
    <row r="671" customFormat="false" ht="12.8" hidden="false" customHeight="false" outlineLevel="0" collapsed="false">
      <c r="S671" s="1"/>
    </row>
    <row r="672" customFormat="false" ht="12.8" hidden="false" customHeight="false" outlineLevel="0" collapsed="false">
      <c r="S672" s="1"/>
    </row>
    <row r="673" customFormat="false" ht="12.8" hidden="false" customHeight="false" outlineLevel="0" collapsed="false">
      <c r="S673" s="1"/>
    </row>
    <row r="674" customFormat="false" ht="12.8" hidden="false" customHeight="false" outlineLevel="0" collapsed="false">
      <c r="S674" s="1"/>
    </row>
    <row r="675" customFormat="false" ht="12.8" hidden="false" customHeight="false" outlineLevel="0" collapsed="false">
      <c r="S675" s="1"/>
    </row>
    <row r="676" customFormat="false" ht="12.8" hidden="false" customHeight="false" outlineLevel="0" collapsed="false">
      <c r="S676" s="1"/>
    </row>
    <row r="677" customFormat="false" ht="12.8" hidden="false" customHeight="false" outlineLevel="0" collapsed="false">
      <c r="S677" s="1"/>
    </row>
    <row r="678" customFormat="false" ht="12.8" hidden="false" customHeight="false" outlineLevel="0" collapsed="false">
      <c r="S678" s="1"/>
    </row>
    <row r="679" customFormat="false" ht="12.8" hidden="false" customHeight="false" outlineLevel="0" collapsed="false">
      <c r="S679" s="1"/>
    </row>
    <row r="680" customFormat="false" ht="12.8" hidden="false" customHeight="false" outlineLevel="0" collapsed="false">
      <c r="S680" s="1"/>
    </row>
    <row r="681" customFormat="false" ht="12.8" hidden="false" customHeight="false" outlineLevel="0" collapsed="false">
      <c r="S681" s="1"/>
    </row>
    <row r="682" customFormat="false" ht="12.8" hidden="false" customHeight="false" outlineLevel="0" collapsed="false">
      <c r="S682" s="1"/>
    </row>
    <row r="683" customFormat="false" ht="12.8" hidden="false" customHeight="false" outlineLevel="0" collapsed="false">
      <c r="S683" s="1"/>
    </row>
    <row r="684" customFormat="false" ht="12.8" hidden="false" customHeight="false" outlineLevel="0" collapsed="false">
      <c r="S684" s="1"/>
    </row>
    <row r="685" customFormat="false" ht="12.8" hidden="false" customHeight="false" outlineLevel="0" collapsed="false">
      <c r="S685" s="1"/>
    </row>
    <row r="686" customFormat="false" ht="12.8" hidden="false" customHeight="false" outlineLevel="0" collapsed="false">
      <c r="S686" s="1"/>
    </row>
    <row r="687" customFormat="false" ht="12.8" hidden="false" customHeight="false" outlineLevel="0" collapsed="false">
      <c r="S687" s="1"/>
    </row>
    <row r="688" customFormat="false" ht="12.8" hidden="false" customHeight="false" outlineLevel="0" collapsed="false">
      <c r="S688" s="1"/>
    </row>
    <row r="689" customFormat="false" ht="12.8" hidden="false" customHeight="false" outlineLevel="0" collapsed="false">
      <c r="S689" s="1"/>
    </row>
    <row r="690" customFormat="false" ht="12.8" hidden="false" customHeight="false" outlineLevel="0" collapsed="false">
      <c r="S690" s="1"/>
    </row>
    <row r="691" customFormat="false" ht="12.8" hidden="false" customHeight="false" outlineLevel="0" collapsed="false">
      <c r="S691" s="1"/>
    </row>
    <row r="692" customFormat="false" ht="12.8" hidden="false" customHeight="false" outlineLevel="0" collapsed="false">
      <c r="S692" s="1"/>
    </row>
    <row r="693" customFormat="false" ht="12.8" hidden="false" customHeight="false" outlineLevel="0" collapsed="false">
      <c r="S693" s="1"/>
    </row>
    <row r="694" customFormat="false" ht="12.8" hidden="false" customHeight="false" outlineLevel="0" collapsed="false">
      <c r="S694" s="1"/>
    </row>
    <row r="695" customFormat="false" ht="12.8" hidden="false" customHeight="false" outlineLevel="0" collapsed="false">
      <c r="S695" s="1"/>
    </row>
    <row r="696" customFormat="false" ht="12.8" hidden="false" customHeight="false" outlineLevel="0" collapsed="false">
      <c r="S696" s="1"/>
    </row>
    <row r="697" customFormat="false" ht="12.8" hidden="false" customHeight="false" outlineLevel="0" collapsed="false">
      <c r="S697" s="1"/>
    </row>
    <row r="698" customFormat="false" ht="12.8" hidden="false" customHeight="false" outlineLevel="0" collapsed="false">
      <c r="S698" s="1"/>
    </row>
    <row r="699" customFormat="false" ht="12.8" hidden="false" customHeight="false" outlineLevel="0" collapsed="false">
      <c r="S699" s="1"/>
    </row>
    <row r="700" customFormat="false" ht="12.8" hidden="false" customHeight="false" outlineLevel="0" collapsed="false">
      <c r="S700" s="1"/>
    </row>
    <row r="701" customFormat="false" ht="12.8" hidden="false" customHeight="false" outlineLevel="0" collapsed="false">
      <c r="S701" s="1"/>
    </row>
    <row r="702" customFormat="false" ht="12.8" hidden="false" customHeight="false" outlineLevel="0" collapsed="false">
      <c r="S702" s="1"/>
    </row>
    <row r="703" customFormat="false" ht="12.8" hidden="false" customHeight="false" outlineLevel="0" collapsed="false">
      <c r="S703" s="1"/>
    </row>
    <row r="704" customFormat="false" ht="12.8" hidden="false" customHeight="false" outlineLevel="0" collapsed="false">
      <c r="S704" s="1"/>
    </row>
    <row r="705" customFormat="false" ht="12.8" hidden="false" customHeight="false" outlineLevel="0" collapsed="false">
      <c r="S705" s="1"/>
    </row>
    <row r="706" customFormat="false" ht="12.8" hidden="false" customHeight="false" outlineLevel="0" collapsed="false">
      <c r="S706" s="1"/>
    </row>
    <row r="707" customFormat="false" ht="12.8" hidden="false" customHeight="false" outlineLevel="0" collapsed="false">
      <c r="S707" s="1"/>
    </row>
    <row r="708" customFormat="false" ht="12.8" hidden="false" customHeight="false" outlineLevel="0" collapsed="false">
      <c r="S708" s="1"/>
    </row>
    <row r="709" customFormat="false" ht="12.8" hidden="false" customHeight="false" outlineLevel="0" collapsed="false">
      <c r="S709" s="1"/>
    </row>
    <row r="710" customFormat="false" ht="12.8" hidden="false" customHeight="false" outlineLevel="0" collapsed="false">
      <c r="S710" s="1"/>
    </row>
    <row r="711" customFormat="false" ht="12.8" hidden="false" customHeight="false" outlineLevel="0" collapsed="false">
      <c r="S711" s="1"/>
    </row>
    <row r="712" customFormat="false" ht="12.8" hidden="false" customHeight="false" outlineLevel="0" collapsed="false">
      <c r="S712" s="1"/>
    </row>
    <row r="713" customFormat="false" ht="12.8" hidden="false" customHeight="false" outlineLevel="0" collapsed="false">
      <c r="S713" s="1"/>
    </row>
    <row r="714" customFormat="false" ht="12.8" hidden="false" customHeight="false" outlineLevel="0" collapsed="false">
      <c r="S714" s="1"/>
    </row>
    <row r="715" customFormat="false" ht="12.8" hidden="false" customHeight="false" outlineLevel="0" collapsed="false">
      <c r="S715" s="1"/>
    </row>
    <row r="716" customFormat="false" ht="12.8" hidden="false" customHeight="false" outlineLevel="0" collapsed="false">
      <c r="S716" s="1"/>
    </row>
    <row r="717" customFormat="false" ht="12.8" hidden="false" customHeight="false" outlineLevel="0" collapsed="false">
      <c r="S717" s="1"/>
    </row>
    <row r="718" customFormat="false" ht="12.8" hidden="false" customHeight="false" outlineLevel="0" collapsed="false">
      <c r="S718" s="1"/>
    </row>
    <row r="719" customFormat="false" ht="12.8" hidden="false" customHeight="false" outlineLevel="0" collapsed="false">
      <c r="S719" s="1"/>
    </row>
    <row r="720" customFormat="false" ht="12.8" hidden="false" customHeight="false" outlineLevel="0" collapsed="false">
      <c r="S720" s="1"/>
    </row>
    <row r="721" customFormat="false" ht="12.8" hidden="false" customHeight="false" outlineLevel="0" collapsed="false">
      <c r="S721" s="1"/>
    </row>
    <row r="722" customFormat="false" ht="12.8" hidden="false" customHeight="false" outlineLevel="0" collapsed="false">
      <c r="S722" s="1"/>
    </row>
    <row r="723" customFormat="false" ht="12.8" hidden="false" customHeight="false" outlineLevel="0" collapsed="false">
      <c r="S723" s="1"/>
    </row>
    <row r="724" customFormat="false" ht="12.8" hidden="false" customHeight="false" outlineLevel="0" collapsed="false">
      <c r="S724" s="1"/>
    </row>
    <row r="725" customFormat="false" ht="12.8" hidden="false" customHeight="false" outlineLevel="0" collapsed="false">
      <c r="S725" s="1"/>
    </row>
    <row r="726" customFormat="false" ht="12.8" hidden="false" customHeight="false" outlineLevel="0" collapsed="false">
      <c r="S726" s="1"/>
    </row>
    <row r="727" customFormat="false" ht="12.8" hidden="false" customHeight="false" outlineLevel="0" collapsed="false">
      <c r="S727" s="1"/>
    </row>
    <row r="728" customFormat="false" ht="12.8" hidden="false" customHeight="false" outlineLevel="0" collapsed="false">
      <c r="S728" s="1"/>
    </row>
    <row r="729" customFormat="false" ht="12.8" hidden="false" customHeight="false" outlineLevel="0" collapsed="false">
      <c r="S729" s="1"/>
    </row>
    <row r="730" customFormat="false" ht="12.8" hidden="false" customHeight="false" outlineLevel="0" collapsed="false">
      <c r="S730" s="1"/>
    </row>
    <row r="731" customFormat="false" ht="12.8" hidden="false" customHeight="false" outlineLevel="0" collapsed="false">
      <c r="S731" s="1"/>
    </row>
    <row r="732" customFormat="false" ht="12.8" hidden="false" customHeight="false" outlineLevel="0" collapsed="false">
      <c r="S732" s="1"/>
    </row>
    <row r="733" customFormat="false" ht="12.8" hidden="false" customHeight="false" outlineLevel="0" collapsed="false">
      <c r="S733" s="1"/>
    </row>
    <row r="734" customFormat="false" ht="12.8" hidden="false" customHeight="false" outlineLevel="0" collapsed="false">
      <c r="S734" s="1"/>
    </row>
    <row r="735" customFormat="false" ht="12.8" hidden="false" customHeight="false" outlineLevel="0" collapsed="false">
      <c r="S735" s="1"/>
    </row>
    <row r="736" customFormat="false" ht="12.8" hidden="false" customHeight="false" outlineLevel="0" collapsed="false">
      <c r="S736" s="1"/>
    </row>
    <row r="737" customFormat="false" ht="12.8" hidden="false" customHeight="false" outlineLevel="0" collapsed="false">
      <c r="S737" s="1"/>
    </row>
    <row r="738" customFormat="false" ht="12.8" hidden="false" customHeight="false" outlineLevel="0" collapsed="false">
      <c r="S738" s="1"/>
    </row>
    <row r="739" customFormat="false" ht="12.8" hidden="false" customHeight="false" outlineLevel="0" collapsed="false">
      <c r="S739" s="1"/>
    </row>
    <row r="740" customFormat="false" ht="12.8" hidden="false" customHeight="false" outlineLevel="0" collapsed="false">
      <c r="S740" s="1"/>
    </row>
    <row r="741" customFormat="false" ht="12.8" hidden="false" customHeight="false" outlineLevel="0" collapsed="false">
      <c r="S741" s="1"/>
    </row>
    <row r="742" customFormat="false" ht="12.8" hidden="false" customHeight="false" outlineLevel="0" collapsed="false">
      <c r="S742" s="1"/>
    </row>
    <row r="743" customFormat="false" ht="12.8" hidden="false" customHeight="false" outlineLevel="0" collapsed="false">
      <c r="S743" s="1"/>
    </row>
    <row r="744" customFormat="false" ht="12.8" hidden="false" customHeight="false" outlineLevel="0" collapsed="false">
      <c r="S744" s="1"/>
    </row>
    <row r="745" customFormat="false" ht="12.8" hidden="false" customHeight="false" outlineLevel="0" collapsed="false">
      <c r="S745" s="1"/>
    </row>
    <row r="746" customFormat="false" ht="12.8" hidden="false" customHeight="false" outlineLevel="0" collapsed="false">
      <c r="S746" s="1"/>
    </row>
    <row r="747" customFormat="false" ht="12.8" hidden="false" customHeight="false" outlineLevel="0" collapsed="false">
      <c r="S747" s="1"/>
    </row>
    <row r="748" customFormat="false" ht="12.8" hidden="false" customHeight="false" outlineLevel="0" collapsed="false">
      <c r="S748" s="1"/>
    </row>
    <row r="749" customFormat="false" ht="12.8" hidden="false" customHeight="false" outlineLevel="0" collapsed="false">
      <c r="S749" s="1"/>
    </row>
    <row r="750" customFormat="false" ht="12.8" hidden="false" customHeight="false" outlineLevel="0" collapsed="false">
      <c r="S750" s="1"/>
    </row>
    <row r="751" customFormat="false" ht="12.8" hidden="false" customHeight="false" outlineLevel="0" collapsed="false">
      <c r="S751" s="1"/>
    </row>
    <row r="752" customFormat="false" ht="12.8" hidden="false" customHeight="false" outlineLevel="0" collapsed="false">
      <c r="S752" s="1"/>
    </row>
    <row r="753" customFormat="false" ht="12.8" hidden="false" customHeight="false" outlineLevel="0" collapsed="false">
      <c r="S753" s="1"/>
    </row>
    <row r="754" customFormat="false" ht="12.8" hidden="false" customHeight="false" outlineLevel="0" collapsed="false">
      <c r="S754" s="1"/>
    </row>
    <row r="755" customFormat="false" ht="12.8" hidden="false" customHeight="false" outlineLevel="0" collapsed="false">
      <c r="S755" s="1"/>
    </row>
    <row r="756" customFormat="false" ht="12.8" hidden="false" customHeight="false" outlineLevel="0" collapsed="false">
      <c r="S756" s="1"/>
    </row>
    <row r="757" customFormat="false" ht="12.8" hidden="false" customHeight="false" outlineLevel="0" collapsed="false">
      <c r="S757" s="1"/>
    </row>
    <row r="758" customFormat="false" ht="12.8" hidden="false" customHeight="false" outlineLevel="0" collapsed="false">
      <c r="S758" s="1"/>
    </row>
    <row r="759" customFormat="false" ht="12.8" hidden="false" customHeight="false" outlineLevel="0" collapsed="false">
      <c r="S759" s="1"/>
    </row>
    <row r="760" customFormat="false" ht="12.8" hidden="false" customHeight="false" outlineLevel="0" collapsed="false">
      <c r="S760" s="1"/>
    </row>
    <row r="761" customFormat="false" ht="12.8" hidden="false" customHeight="false" outlineLevel="0" collapsed="false">
      <c r="S761" s="1"/>
    </row>
    <row r="762" customFormat="false" ht="12.8" hidden="false" customHeight="false" outlineLevel="0" collapsed="false">
      <c r="S762" s="1"/>
    </row>
    <row r="763" customFormat="false" ht="12.8" hidden="false" customHeight="false" outlineLevel="0" collapsed="false">
      <c r="S763" s="1"/>
    </row>
    <row r="764" customFormat="false" ht="12.8" hidden="false" customHeight="false" outlineLevel="0" collapsed="false">
      <c r="S764" s="1"/>
    </row>
    <row r="765" customFormat="false" ht="12.8" hidden="false" customHeight="false" outlineLevel="0" collapsed="false">
      <c r="S765" s="1"/>
    </row>
    <row r="766" customFormat="false" ht="12.8" hidden="false" customHeight="false" outlineLevel="0" collapsed="false">
      <c r="S766" s="1"/>
    </row>
    <row r="767" customFormat="false" ht="12.8" hidden="false" customHeight="false" outlineLevel="0" collapsed="false">
      <c r="S767" s="1"/>
    </row>
    <row r="768" customFormat="false" ht="12.8" hidden="false" customHeight="false" outlineLevel="0" collapsed="false">
      <c r="S768" s="1"/>
    </row>
    <row r="769" customFormat="false" ht="12.8" hidden="false" customHeight="false" outlineLevel="0" collapsed="false">
      <c r="S769" s="1"/>
    </row>
    <row r="770" customFormat="false" ht="12.8" hidden="false" customHeight="false" outlineLevel="0" collapsed="false">
      <c r="S770" s="1"/>
    </row>
    <row r="771" customFormat="false" ht="12.8" hidden="false" customHeight="false" outlineLevel="0" collapsed="false">
      <c r="S771" s="1"/>
    </row>
    <row r="772" customFormat="false" ht="12.8" hidden="false" customHeight="false" outlineLevel="0" collapsed="false">
      <c r="S772" s="1"/>
    </row>
    <row r="773" customFormat="false" ht="12.8" hidden="false" customHeight="false" outlineLevel="0" collapsed="false">
      <c r="S773" s="1"/>
    </row>
    <row r="774" customFormat="false" ht="12.8" hidden="false" customHeight="false" outlineLevel="0" collapsed="false">
      <c r="S774" s="1"/>
    </row>
    <row r="775" customFormat="false" ht="12.8" hidden="false" customHeight="false" outlineLevel="0" collapsed="false">
      <c r="S775" s="1"/>
    </row>
    <row r="776" customFormat="false" ht="12.8" hidden="false" customHeight="false" outlineLevel="0" collapsed="false">
      <c r="S776" s="1"/>
    </row>
    <row r="777" customFormat="false" ht="12.8" hidden="false" customHeight="false" outlineLevel="0" collapsed="false">
      <c r="S777" s="1"/>
    </row>
    <row r="778" customFormat="false" ht="12.8" hidden="false" customHeight="false" outlineLevel="0" collapsed="false">
      <c r="S778" s="1"/>
    </row>
    <row r="779" customFormat="false" ht="12.8" hidden="false" customHeight="false" outlineLevel="0" collapsed="false">
      <c r="S779" s="1"/>
    </row>
    <row r="780" customFormat="false" ht="12.8" hidden="false" customHeight="false" outlineLevel="0" collapsed="false">
      <c r="S780" s="1"/>
    </row>
    <row r="781" customFormat="false" ht="12.8" hidden="false" customHeight="false" outlineLevel="0" collapsed="false">
      <c r="S781" s="1"/>
    </row>
    <row r="782" customFormat="false" ht="12.8" hidden="false" customHeight="false" outlineLevel="0" collapsed="false">
      <c r="S782" s="1"/>
    </row>
    <row r="783" customFormat="false" ht="12.8" hidden="false" customHeight="false" outlineLevel="0" collapsed="false">
      <c r="S783" s="1"/>
    </row>
    <row r="784" customFormat="false" ht="12.8" hidden="false" customHeight="false" outlineLevel="0" collapsed="false">
      <c r="S784" s="1"/>
    </row>
    <row r="785" customFormat="false" ht="12.8" hidden="false" customHeight="false" outlineLevel="0" collapsed="false">
      <c r="S785" s="1"/>
    </row>
    <row r="786" customFormat="false" ht="12.8" hidden="false" customHeight="false" outlineLevel="0" collapsed="false">
      <c r="S786" s="1"/>
    </row>
    <row r="787" customFormat="false" ht="12.8" hidden="false" customHeight="false" outlineLevel="0" collapsed="false">
      <c r="S787" s="1"/>
    </row>
    <row r="788" customFormat="false" ht="12.8" hidden="false" customHeight="false" outlineLevel="0" collapsed="false">
      <c r="S788" s="1"/>
    </row>
    <row r="789" customFormat="false" ht="12.8" hidden="false" customHeight="false" outlineLevel="0" collapsed="false">
      <c r="S789" s="1"/>
    </row>
    <row r="790" customFormat="false" ht="12.8" hidden="false" customHeight="false" outlineLevel="0" collapsed="false">
      <c r="S790" s="1"/>
    </row>
    <row r="791" customFormat="false" ht="12.8" hidden="false" customHeight="false" outlineLevel="0" collapsed="false">
      <c r="S791" s="1"/>
    </row>
    <row r="792" customFormat="false" ht="12.8" hidden="false" customHeight="false" outlineLevel="0" collapsed="false">
      <c r="S792" s="1"/>
    </row>
    <row r="793" customFormat="false" ht="12.8" hidden="false" customHeight="false" outlineLevel="0" collapsed="false">
      <c r="S793" s="1"/>
    </row>
    <row r="794" customFormat="false" ht="12.8" hidden="false" customHeight="false" outlineLevel="0" collapsed="false">
      <c r="S794" s="1"/>
    </row>
    <row r="795" customFormat="false" ht="12.8" hidden="false" customHeight="false" outlineLevel="0" collapsed="false">
      <c r="S795" s="1"/>
    </row>
    <row r="796" customFormat="false" ht="12.8" hidden="false" customHeight="false" outlineLevel="0" collapsed="false">
      <c r="S796" s="1"/>
    </row>
    <row r="797" customFormat="false" ht="12.8" hidden="false" customHeight="false" outlineLevel="0" collapsed="false">
      <c r="S797" s="1"/>
    </row>
    <row r="798" customFormat="false" ht="12.8" hidden="false" customHeight="false" outlineLevel="0" collapsed="false">
      <c r="S798" s="1"/>
    </row>
    <row r="799" customFormat="false" ht="12.8" hidden="false" customHeight="false" outlineLevel="0" collapsed="false">
      <c r="S799" s="1"/>
    </row>
    <row r="800" customFormat="false" ht="12.8" hidden="false" customHeight="false" outlineLevel="0" collapsed="false">
      <c r="S800" s="1"/>
    </row>
    <row r="801" customFormat="false" ht="12.8" hidden="false" customHeight="false" outlineLevel="0" collapsed="false">
      <c r="S801" s="1"/>
    </row>
    <row r="802" customFormat="false" ht="12.8" hidden="false" customHeight="false" outlineLevel="0" collapsed="false">
      <c r="S802" s="1"/>
    </row>
    <row r="803" customFormat="false" ht="12.8" hidden="false" customHeight="false" outlineLevel="0" collapsed="false">
      <c r="S803" s="1"/>
    </row>
    <row r="804" customFormat="false" ht="12.8" hidden="false" customHeight="false" outlineLevel="0" collapsed="false">
      <c r="S804" s="1"/>
    </row>
    <row r="805" customFormat="false" ht="12.8" hidden="false" customHeight="false" outlineLevel="0" collapsed="false">
      <c r="S805" s="1"/>
    </row>
    <row r="806" customFormat="false" ht="12.8" hidden="false" customHeight="false" outlineLevel="0" collapsed="false">
      <c r="S806" s="1"/>
    </row>
    <row r="807" customFormat="false" ht="12.8" hidden="false" customHeight="false" outlineLevel="0" collapsed="false">
      <c r="S807" s="1"/>
    </row>
    <row r="808" customFormat="false" ht="12.8" hidden="false" customHeight="false" outlineLevel="0" collapsed="false">
      <c r="S808" s="1"/>
    </row>
    <row r="809" customFormat="false" ht="12.8" hidden="false" customHeight="false" outlineLevel="0" collapsed="false">
      <c r="S809" s="1"/>
    </row>
    <row r="810" customFormat="false" ht="12.8" hidden="false" customHeight="false" outlineLevel="0" collapsed="false">
      <c r="S810" s="1"/>
    </row>
    <row r="811" customFormat="false" ht="12.8" hidden="false" customHeight="false" outlineLevel="0" collapsed="false">
      <c r="S811" s="1"/>
    </row>
    <row r="812" customFormat="false" ht="12.8" hidden="false" customHeight="false" outlineLevel="0" collapsed="false">
      <c r="S812" s="1"/>
    </row>
    <row r="813" customFormat="false" ht="12.8" hidden="false" customHeight="false" outlineLevel="0" collapsed="false">
      <c r="S813" s="1"/>
    </row>
    <row r="814" customFormat="false" ht="12.8" hidden="false" customHeight="false" outlineLevel="0" collapsed="false">
      <c r="S814" s="1"/>
    </row>
    <row r="815" customFormat="false" ht="12.8" hidden="false" customHeight="false" outlineLevel="0" collapsed="false">
      <c r="S815" s="1"/>
    </row>
    <row r="816" customFormat="false" ht="12.8" hidden="false" customHeight="false" outlineLevel="0" collapsed="false">
      <c r="S816" s="1"/>
    </row>
    <row r="817" customFormat="false" ht="12.8" hidden="false" customHeight="false" outlineLevel="0" collapsed="false">
      <c r="S817" s="1"/>
    </row>
    <row r="818" customFormat="false" ht="12.8" hidden="false" customHeight="false" outlineLevel="0" collapsed="false">
      <c r="S818" s="1"/>
    </row>
    <row r="819" customFormat="false" ht="12.8" hidden="false" customHeight="false" outlineLevel="0" collapsed="false">
      <c r="S819" s="1"/>
    </row>
    <row r="820" customFormat="false" ht="12.8" hidden="false" customHeight="false" outlineLevel="0" collapsed="false">
      <c r="S820" s="1"/>
    </row>
    <row r="821" customFormat="false" ht="12.8" hidden="false" customHeight="false" outlineLevel="0" collapsed="false">
      <c r="S821" s="1"/>
    </row>
    <row r="822" customFormat="false" ht="12.8" hidden="false" customHeight="false" outlineLevel="0" collapsed="false">
      <c r="S822" s="1"/>
    </row>
    <row r="823" customFormat="false" ht="12.8" hidden="false" customHeight="false" outlineLevel="0" collapsed="false">
      <c r="S823" s="1"/>
    </row>
    <row r="824" customFormat="false" ht="12.8" hidden="false" customHeight="false" outlineLevel="0" collapsed="false">
      <c r="S824" s="1"/>
    </row>
    <row r="825" customFormat="false" ht="12.8" hidden="false" customHeight="false" outlineLevel="0" collapsed="false">
      <c r="S825" s="1"/>
    </row>
    <row r="826" customFormat="false" ht="12.8" hidden="false" customHeight="false" outlineLevel="0" collapsed="false">
      <c r="S826" s="1"/>
    </row>
    <row r="827" customFormat="false" ht="12.8" hidden="false" customHeight="false" outlineLevel="0" collapsed="false">
      <c r="S827" s="1"/>
    </row>
    <row r="828" customFormat="false" ht="12.8" hidden="false" customHeight="false" outlineLevel="0" collapsed="false">
      <c r="S828" s="1"/>
    </row>
    <row r="829" customFormat="false" ht="12.8" hidden="false" customHeight="false" outlineLevel="0" collapsed="false">
      <c r="S829" s="1"/>
    </row>
    <row r="830" customFormat="false" ht="12.8" hidden="false" customHeight="false" outlineLevel="0" collapsed="false">
      <c r="S830" s="1"/>
    </row>
    <row r="831" customFormat="false" ht="12.8" hidden="false" customHeight="false" outlineLevel="0" collapsed="false">
      <c r="S831" s="1"/>
    </row>
    <row r="832" customFormat="false" ht="12.8" hidden="false" customHeight="false" outlineLevel="0" collapsed="false">
      <c r="S832" s="1"/>
    </row>
    <row r="833" customFormat="false" ht="12.8" hidden="false" customHeight="false" outlineLevel="0" collapsed="false">
      <c r="S833" s="1"/>
    </row>
    <row r="834" customFormat="false" ht="12.8" hidden="false" customHeight="false" outlineLevel="0" collapsed="false">
      <c r="S834" s="1"/>
    </row>
    <row r="835" customFormat="false" ht="12.8" hidden="false" customHeight="false" outlineLevel="0" collapsed="false">
      <c r="S835" s="1"/>
    </row>
    <row r="836" customFormat="false" ht="12.8" hidden="false" customHeight="false" outlineLevel="0" collapsed="false">
      <c r="S836" s="1"/>
    </row>
    <row r="837" customFormat="false" ht="12.8" hidden="false" customHeight="false" outlineLevel="0" collapsed="false">
      <c r="S837" s="1"/>
    </row>
    <row r="838" customFormat="false" ht="12.8" hidden="false" customHeight="false" outlineLevel="0" collapsed="false">
      <c r="S838" s="1"/>
    </row>
    <row r="839" customFormat="false" ht="12.8" hidden="false" customHeight="false" outlineLevel="0" collapsed="false">
      <c r="S839" s="1"/>
    </row>
    <row r="840" customFormat="false" ht="12.8" hidden="false" customHeight="false" outlineLevel="0" collapsed="false">
      <c r="S840" s="1"/>
    </row>
    <row r="841" customFormat="false" ht="12.8" hidden="false" customHeight="false" outlineLevel="0" collapsed="false">
      <c r="S841" s="1"/>
    </row>
    <row r="842" customFormat="false" ht="12.8" hidden="false" customHeight="false" outlineLevel="0" collapsed="false">
      <c r="S842" s="1"/>
    </row>
    <row r="843" customFormat="false" ht="12.8" hidden="false" customHeight="false" outlineLevel="0" collapsed="false">
      <c r="S843" s="1"/>
    </row>
    <row r="844" customFormat="false" ht="12.8" hidden="false" customHeight="false" outlineLevel="0" collapsed="false">
      <c r="S844" s="1"/>
    </row>
    <row r="845" customFormat="false" ht="12.8" hidden="false" customHeight="false" outlineLevel="0" collapsed="false">
      <c r="S845" s="1"/>
    </row>
    <row r="846" customFormat="false" ht="12.8" hidden="false" customHeight="false" outlineLevel="0" collapsed="false">
      <c r="S846" s="1"/>
    </row>
    <row r="847" customFormat="false" ht="12.8" hidden="false" customHeight="false" outlineLevel="0" collapsed="false">
      <c r="S847" s="1"/>
    </row>
    <row r="848" customFormat="false" ht="12.8" hidden="false" customHeight="false" outlineLevel="0" collapsed="false">
      <c r="S848" s="1"/>
    </row>
    <row r="849" customFormat="false" ht="12.8" hidden="false" customHeight="false" outlineLevel="0" collapsed="false">
      <c r="S849" s="1"/>
    </row>
    <row r="850" customFormat="false" ht="12.8" hidden="false" customHeight="false" outlineLevel="0" collapsed="false">
      <c r="S850" s="1"/>
    </row>
    <row r="851" customFormat="false" ht="12.8" hidden="false" customHeight="false" outlineLevel="0" collapsed="false">
      <c r="S851" s="1"/>
    </row>
    <row r="852" customFormat="false" ht="12.8" hidden="false" customHeight="false" outlineLevel="0" collapsed="false">
      <c r="S852" s="1"/>
    </row>
    <row r="853" customFormat="false" ht="12.8" hidden="false" customHeight="false" outlineLevel="0" collapsed="false">
      <c r="S853" s="1"/>
    </row>
    <row r="854" customFormat="false" ht="12.8" hidden="false" customHeight="false" outlineLevel="0" collapsed="false">
      <c r="S854" s="1"/>
    </row>
    <row r="855" customFormat="false" ht="12.8" hidden="false" customHeight="false" outlineLevel="0" collapsed="false">
      <c r="S855" s="1"/>
    </row>
    <row r="856" customFormat="false" ht="12.8" hidden="false" customHeight="false" outlineLevel="0" collapsed="false">
      <c r="S856" s="1"/>
    </row>
    <row r="857" customFormat="false" ht="12.8" hidden="false" customHeight="false" outlineLevel="0" collapsed="false">
      <c r="S857" s="1"/>
    </row>
    <row r="858" customFormat="false" ht="12.8" hidden="false" customHeight="false" outlineLevel="0" collapsed="false">
      <c r="S858" s="1"/>
    </row>
    <row r="859" customFormat="false" ht="12.8" hidden="false" customHeight="false" outlineLevel="0" collapsed="false">
      <c r="S859" s="1"/>
    </row>
    <row r="860" customFormat="false" ht="12.8" hidden="false" customHeight="false" outlineLevel="0" collapsed="false">
      <c r="S860" s="1"/>
    </row>
    <row r="861" customFormat="false" ht="12.8" hidden="false" customHeight="false" outlineLevel="0" collapsed="false">
      <c r="S861" s="1"/>
    </row>
    <row r="862" customFormat="false" ht="12.8" hidden="false" customHeight="false" outlineLevel="0" collapsed="false">
      <c r="S862" s="1"/>
    </row>
    <row r="863" customFormat="false" ht="12.8" hidden="false" customHeight="false" outlineLevel="0" collapsed="false">
      <c r="S863" s="1"/>
    </row>
    <row r="864" customFormat="false" ht="12.8" hidden="false" customHeight="false" outlineLevel="0" collapsed="false">
      <c r="S864" s="1"/>
    </row>
    <row r="865" customFormat="false" ht="12.8" hidden="false" customHeight="false" outlineLevel="0" collapsed="false">
      <c r="S865" s="1"/>
    </row>
    <row r="866" customFormat="false" ht="12.8" hidden="false" customHeight="false" outlineLevel="0" collapsed="false">
      <c r="S866" s="1"/>
    </row>
    <row r="867" customFormat="false" ht="12.8" hidden="false" customHeight="false" outlineLevel="0" collapsed="false">
      <c r="S867" s="1"/>
    </row>
    <row r="868" customFormat="false" ht="12.8" hidden="false" customHeight="false" outlineLevel="0" collapsed="false">
      <c r="S868" s="1"/>
    </row>
    <row r="869" customFormat="false" ht="12.8" hidden="false" customHeight="false" outlineLevel="0" collapsed="false">
      <c r="S869" s="1"/>
    </row>
    <row r="870" customFormat="false" ht="12.8" hidden="false" customHeight="false" outlineLevel="0" collapsed="false">
      <c r="S870" s="1"/>
    </row>
    <row r="871" customFormat="false" ht="12.8" hidden="false" customHeight="false" outlineLevel="0" collapsed="false">
      <c r="S871" s="1"/>
    </row>
    <row r="872" customFormat="false" ht="12.8" hidden="false" customHeight="false" outlineLevel="0" collapsed="false">
      <c r="S872" s="1"/>
    </row>
    <row r="873" customFormat="false" ht="12.8" hidden="false" customHeight="false" outlineLevel="0" collapsed="false">
      <c r="S873" s="1"/>
    </row>
    <row r="874" customFormat="false" ht="12.8" hidden="false" customHeight="false" outlineLevel="0" collapsed="false">
      <c r="S874" s="1"/>
    </row>
    <row r="875" customFormat="false" ht="12.8" hidden="false" customHeight="false" outlineLevel="0" collapsed="false">
      <c r="S875" s="1"/>
    </row>
    <row r="876" customFormat="false" ht="12.8" hidden="false" customHeight="false" outlineLevel="0" collapsed="false">
      <c r="S876" s="1"/>
    </row>
    <row r="877" customFormat="false" ht="12.8" hidden="false" customHeight="false" outlineLevel="0" collapsed="false">
      <c r="S877" s="1"/>
    </row>
    <row r="878" customFormat="false" ht="12.8" hidden="false" customHeight="false" outlineLevel="0" collapsed="false">
      <c r="S878" s="1"/>
    </row>
    <row r="879" customFormat="false" ht="12.8" hidden="false" customHeight="false" outlineLevel="0" collapsed="false">
      <c r="S879" s="1"/>
    </row>
    <row r="880" customFormat="false" ht="12.8" hidden="false" customHeight="false" outlineLevel="0" collapsed="false">
      <c r="S880" s="1"/>
    </row>
    <row r="881" customFormat="false" ht="12.8" hidden="false" customHeight="false" outlineLevel="0" collapsed="false">
      <c r="S881" s="1"/>
    </row>
    <row r="882" customFormat="false" ht="12.8" hidden="false" customHeight="false" outlineLevel="0" collapsed="false">
      <c r="S882" s="1"/>
    </row>
    <row r="883" customFormat="false" ht="12.8" hidden="false" customHeight="false" outlineLevel="0" collapsed="false">
      <c r="S883" s="1"/>
    </row>
    <row r="884" customFormat="false" ht="12.8" hidden="false" customHeight="false" outlineLevel="0" collapsed="false">
      <c r="S884" s="1"/>
    </row>
    <row r="885" customFormat="false" ht="12.8" hidden="false" customHeight="false" outlineLevel="0" collapsed="false">
      <c r="S885" s="1"/>
    </row>
    <row r="886" customFormat="false" ht="12.8" hidden="false" customHeight="false" outlineLevel="0" collapsed="false">
      <c r="S886" s="1"/>
    </row>
    <row r="887" customFormat="false" ht="12.8" hidden="false" customHeight="false" outlineLevel="0" collapsed="false">
      <c r="S887" s="1"/>
    </row>
    <row r="888" customFormat="false" ht="12.8" hidden="false" customHeight="false" outlineLevel="0" collapsed="false">
      <c r="S888" s="1"/>
    </row>
    <row r="889" customFormat="false" ht="12.8" hidden="false" customHeight="false" outlineLevel="0" collapsed="false">
      <c r="S889" s="1"/>
    </row>
    <row r="890" customFormat="false" ht="12.8" hidden="false" customHeight="false" outlineLevel="0" collapsed="false">
      <c r="S890" s="1"/>
    </row>
    <row r="891" customFormat="false" ht="12.8" hidden="false" customHeight="false" outlineLevel="0" collapsed="false">
      <c r="S891" s="1"/>
    </row>
    <row r="892" customFormat="false" ht="12.8" hidden="false" customHeight="false" outlineLevel="0" collapsed="false">
      <c r="S892" s="1"/>
    </row>
    <row r="893" customFormat="false" ht="12.8" hidden="false" customHeight="false" outlineLevel="0" collapsed="false">
      <c r="S893" s="1"/>
    </row>
    <row r="894" customFormat="false" ht="12.8" hidden="false" customHeight="false" outlineLevel="0" collapsed="false">
      <c r="S894" s="1"/>
    </row>
    <row r="895" customFormat="false" ht="12.8" hidden="false" customHeight="false" outlineLevel="0" collapsed="false">
      <c r="S895" s="1"/>
    </row>
    <row r="896" customFormat="false" ht="12.8" hidden="false" customHeight="false" outlineLevel="0" collapsed="false">
      <c r="S896" s="1"/>
    </row>
    <row r="897" customFormat="false" ht="12.8" hidden="false" customHeight="false" outlineLevel="0" collapsed="false">
      <c r="S897" s="1"/>
    </row>
    <row r="898" customFormat="false" ht="12.8" hidden="false" customHeight="false" outlineLevel="0" collapsed="false">
      <c r="S898" s="1"/>
    </row>
    <row r="899" customFormat="false" ht="12.8" hidden="false" customHeight="false" outlineLevel="0" collapsed="false">
      <c r="S899" s="1"/>
    </row>
    <row r="900" customFormat="false" ht="12.8" hidden="false" customHeight="false" outlineLevel="0" collapsed="false">
      <c r="S900" s="1"/>
    </row>
    <row r="901" customFormat="false" ht="12.8" hidden="false" customHeight="false" outlineLevel="0" collapsed="false">
      <c r="S901" s="1"/>
    </row>
    <row r="902" customFormat="false" ht="12.8" hidden="false" customHeight="false" outlineLevel="0" collapsed="false">
      <c r="S902" s="1"/>
    </row>
    <row r="903" customFormat="false" ht="12.8" hidden="false" customHeight="false" outlineLevel="0" collapsed="false">
      <c r="S903" s="1"/>
    </row>
    <row r="904" customFormat="false" ht="12.8" hidden="false" customHeight="false" outlineLevel="0" collapsed="false">
      <c r="S904" s="1"/>
    </row>
    <row r="905" customFormat="false" ht="12.8" hidden="false" customHeight="false" outlineLevel="0" collapsed="false">
      <c r="S905" s="1"/>
    </row>
    <row r="906" customFormat="false" ht="12.8" hidden="false" customHeight="false" outlineLevel="0" collapsed="false">
      <c r="S906" s="1"/>
    </row>
    <row r="907" customFormat="false" ht="12.8" hidden="false" customHeight="false" outlineLevel="0" collapsed="false">
      <c r="S907" s="1"/>
    </row>
    <row r="908" customFormat="false" ht="12.8" hidden="false" customHeight="false" outlineLevel="0" collapsed="false">
      <c r="S908" s="1"/>
    </row>
    <row r="909" customFormat="false" ht="12.8" hidden="false" customHeight="false" outlineLevel="0" collapsed="false">
      <c r="S909" s="1"/>
    </row>
    <row r="910" customFormat="false" ht="12.8" hidden="false" customHeight="false" outlineLevel="0" collapsed="false">
      <c r="S910" s="1"/>
    </row>
    <row r="911" customFormat="false" ht="12.8" hidden="false" customHeight="false" outlineLevel="0" collapsed="false">
      <c r="S911" s="1"/>
    </row>
    <row r="912" customFormat="false" ht="12.8" hidden="false" customHeight="false" outlineLevel="0" collapsed="false">
      <c r="S912" s="1"/>
    </row>
    <row r="913" customFormat="false" ht="12.8" hidden="false" customHeight="false" outlineLevel="0" collapsed="false">
      <c r="S913" s="1"/>
    </row>
    <row r="914" customFormat="false" ht="12.8" hidden="false" customHeight="false" outlineLevel="0" collapsed="false">
      <c r="S914" s="1"/>
    </row>
    <row r="915" customFormat="false" ht="12.8" hidden="false" customHeight="false" outlineLevel="0" collapsed="false">
      <c r="S915" s="1"/>
    </row>
    <row r="916" customFormat="false" ht="12.8" hidden="false" customHeight="false" outlineLevel="0" collapsed="false">
      <c r="S916" s="1"/>
    </row>
    <row r="917" customFormat="false" ht="12.8" hidden="false" customHeight="false" outlineLevel="0" collapsed="false">
      <c r="S917" s="1"/>
    </row>
    <row r="918" customFormat="false" ht="12.8" hidden="false" customHeight="false" outlineLevel="0" collapsed="false">
      <c r="S918" s="1"/>
    </row>
    <row r="919" customFormat="false" ht="12.8" hidden="false" customHeight="false" outlineLevel="0" collapsed="false">
      <c r="S919" s="1"/>
    </row>
    <row r="920" customFormat="false" ht="12.8" hidden="false" customHeight="false" outlineLevel="0" collapsed="false">
      <c r="S920" s="1"/>
    </row>
    <row r="921" customFormat="false" ht="12.8" hidden="false" customHeight="false" outlineLevel="0" collapsed="false">
      <c r="S921" s="1"/>
    </row>
    <row r="922" customFormat="false" ht="12.8" hidden="false" customHeight="false" outlineLevel="0" collapsed="false">
      <c r="S922" s="1"/>
    </row>
    <row r="923" customFormat="false" ht="12.8" hidden="false" customHeight="false" outlineLevel="0" collapsed="false">
      <c r="S923" s="1"/>
    </row>
    <row r="924" customFormat="false" ht="12.8" hidden="false" customHeight="false" outlineLevel="0" collapsed="false">
      <c r="S924" s="1"/>
    </row>
    <row r="925" customFormat="false" ht="12.8" hidden="false" customHeight="false" outlineLevel="0" collapsed="false">
      <c r="S925" s="1"/>
    </row>
    <row r="926" customFormat="false" ht="12.8" hidden="false" customHeight="false" outlineLevel="0" collapsed="false">
      <c r="S926" s="1"/>
    </row>
    <row r="927" customFormat="false" ht="12.8" hidden="false" customHeight="false" outlineLevel="0" collapsed="false">
      <c r="S927" s="1"/>
    </row>
    <row r="928" customFormat="false" ht="12.8" hidden="false" customHeight="false" outlineLevel="0" collapsed="false">
      <c r="S928" s="1"/>
    </row>
    <row r="929" customFormat="false" ht="12.8" hidden="false" customHeight="false" outlineLevel="0" collapsed="false">
      <c r="S929" s="1"/>
    </row>
    <row r="930" customFormat="false" ht="12.8" hidden="false" customHeight="false" outlineLevel="0" collapsed="false">
      <c r="S930" s="1"/>
    </row>
    <row r="931" customFormat="false" ht="12.8" hidden="false" customHeight="false" outlineLevel="0" collapsed="false">
      <c r="S931" s="1"/>
    </row>
    <row r="932" customFormat="false" ht="12.8" hidden="false" customHeight="false" outlineLevel="0" collapsed="false">
      <c r="S932" s="1"/>
    </row>
    <row r="933" customFormat="false" ht="12.8" hidden="false" customHeight="false" outlineLevel="0" collapsed="false">
      <c r="S933" s="1"/>
    </row>
    <row r="934" customFormat="false" ht="12.8" hidden="false" customHeight="false" outlineLevel="0" collapsed="false">
      <c r="S934" s="1"/>
    </row>
    <row r="935" customFormat="false" ht="12.8" hidden="false" customHeight="false" outlineLevel="0" collapsed="false">
      <c r="S935" s="1"/>
    </row>
    <row r="936" customFormat="false" ht="12.8" hidden="false" customHeight="false" outlineLevel="0" collapsed="false">
      <c r="S936" s="1"/>
    </row>
    <row r="937" customFormat="false" ht="12.8" hidden="false" customHeight="false" outlineLevel="0" collapsed="false">
      <c r="S937" s="1"/>
    </row>
    <row r="938" customFormat="false" ht="12.8" hidden="false" customHeight="false" outlineLevel="0" collapsed="false">
      <c r="S938" s="1"/>
    </row>
    <row r="939" customFormat="false" ht="12.8" hidden="false" customHeight="false" outlineLevel="0" collapsed="false">
      <c r="S939" s="1"/>
    </row>
    <row r="940" customFormat="false" ht="12.8" hidden="false" customHeight="false" outlineLevel="0" collapsed="false">
      <c r="S940" s="1"/>
    </row>
    <row r="941" customFormat="false" ht="12.8" hidden="false" customHeight="false" outlineLevel="0" collapsed="false">
      <c r="S941" s="1"/>
    </row>
    <row r="942" customFormat="false" ht="12.8" hidden="false" customHeight="false" outlineLevel="0" collapsed="false">
      <c r="S942" s="1"/>
    </row>
    <row r="943" customFormat="false" ht="12.8" hidden="false" customHeight="false" outlineLevel="0" collapsed="false">
      <c r="S943" s="1"/>
    </row>
    <row r="944" customFormat="false" ht="12.8" hidden="false" customHeight="false" outlineLevel="0" collapsed="false">
      <c r="S944" s="1"/>
    </row>
    <row r="945" customFormat="false" ht="12.8" hidden="false" customHeight="false" outlineLevel="0" collapsed="false">
      <c r="S945" s="1"/>
    </row>
    <row r="946" customFormat="false" ht="12.8" hidden="false" customHeight="false" outlineLevel="0" collapsed="false">
      <c r="S946" s="1"/>
    </row>
    <row r="947" customFormat="false" ht="12.8" hidden="false" customHeight="false" outlineLevel="0" collapsed="false">
      <c r="S947" s="1"/>
    </row>
    <row r="948" customFormat="false" ht="12.8" hidden="false" customHeight="false" outlineLevel="0" collapsed="false">
      <c r="S948" s="1"/>
    </row>
    <row r="949" customFormat="false" ht="12.8" hidden="false" customHeight="false" outlineLevel="0" collapsed="false">
      <c r="S949" s="1"/>
    </row>
    <row r="950" customFormat="false" ht="12.8" hidden="false" customHeight="false" outlineLevel="0" collapsed="false">
      <c r="S950" s="1"/>
    </row>
    <row r="951" customFormat="false" ht="12.8" hidden="false" customHeight="false" outlineLevel="0" collapsed="false">
      <c r="S951" s="1"/>
    </row>
    <row r="952" customFormat="false" ht="12.8" hidden="false" customHeight="false" outlineLevel="0" collapsed="false">
      <c r="S952" s="1"/>
    </row>
    <row r="953" customFormat="false" ht="12.8" hidden="false" customHeight="false" outlineLevel="0" collapsed="false">
      <c r="S953" s="1"/>
    </row>
    <row r="954" customFormat="false" ht="12.8" hidden="false" customHeight="false" outlineLevel="0" collapsed="false">
      <c r="S954" s="1"/>
    </row>
    <row r="955" customFormat="false" ht="12.8" hidden="false" customHeight="false" outlineLevel="0" collapsed="false">
      <c r="S955" s="1"/>
    </row>
    <row r="956" customFormat="false" ht="12.8" hidden="false" customHeight="false" outlineLevel="0" collapsed="false">
      <c r="S956" s="1"/>
    </row>
    <row r="957" customFormat="false" ht="12.8" hidden="false" customHeight="false" outlineLevel="0" collapsed="false">
      <c r="S957" s="1"/>
    </row>
    <row r="958" customFormat="false" ht="12.8" hidden="false" customHeight="false" outlineLevel="0" collapsed="false">
      <c r="S958" s="1"/>
    </row>
    <row r="959" customFormat="false" ht="12.8" hidden="false" customHeight="false" outlineLevel="0" collapsed="false">
      <c r="S959" s="1"/>
    </row>
    <row r="960" customFormat="false" ht="12.8" hidden="false" customHeight="false" outlineLevel="0" collapsed="false">
      <c r="S960" s="1"/>
    </row>
    <row r="961" customFormat="false" ht="12.8" hidden="false" customHeight="false" outlineLevel="0" collapsed="false">
      <c r="S961" s="1"/>
    </row>
    <row r="962" customFormat="false" ht="12.8" hidden="false" customHeight="false" outlineLevel="0" collapsed="false">
      <c r="S962" s="1"/>
    </row>
    <row r="963" customFormat="false" ht="12.8" hidden="false" customHeight="false" outlineLevel="0" collapsed="false">
      <c r="S963" s="1"/>
    </row>
    <row r="964" customFormat="false" ht="12.8" hidden="false" customHeight="false" outlineLevel="0" collapsed="false">
      <c r="S964" s="1"/>
    </row>
    <row r="965" customFormat="false" ht="12.8" hidden="false" customHeight="false" outlineLevel="0" collapsed="false">
      <c r="S965" s="1"/>
    </row>
    <row r="966" customFormat="false" ht="12.8" hidden="false" customHeight="false" outlineLevel="0" collapsed="false">
      <c r="S966" s="1"/>
    </row>
    <row r="967" customFormat="false" ht="12.8" hidden="false" customHeight="false" outlineLevel="0" collapsed="false">
      <c r="S967" s="1"/>
    </row>
    <row r="968" customFormat="false" ht="12.8" hidden="false" customHeight="false" outlineLevel="0" collapsed="false">
      <c r="S968" s="1"/>
    </row>
    <row r="969" customFormat="false" ht="12.8" hidden="false" customHeight="false" outlineLevel="0" collapsed="false">
      <c r="S969" s="1"/>
    </row>
    <row r="970" customFormat="false" ht="12.8" hidden="false" customHeight="false" outlineLevel="0" collapsed="false">
      <c r="S970" s="1"/>
    </row>
    <row r="971" customFormat="false" ht="12.8" hidden="false" customHeight="false" outlineLevel="0" collapsed="false">
      <c r="S971" s="1"/>
    </row>
    <row r="972" customFormat="false" ht="12.8" hidden="false" customHeight="false" outlineLevel="0" collapsed="false">
      <c r="S972" s="1"/>
    </row>
    <row r="973" customFormat="false" ht="12.8" hidden="false" customHeight="false" outlineLevel="0" collapsed="false">
      <c r="S973" s="1"/>
    </row>
    <row r="974" customFormat="false" ht="12.8" hidden="false" customHeight="false" outlineLevel="0" collapsed="false">
      <c r="S974" s="1"/>
    </row>
    <row r="975" customFormat="false" ht="12.8" hidden="false" customHeight="false" outlineLevel="0" collapsed="false">
      <c r="S975" s="1"/>
    </row>
    <row r="976" customFormat="false" ht="12.8" hidden="false" customHeight="false" outlineLevel="0" collapsed="false">
      <c r="S976" s="1"/>
    </row>
    <row r="977" customFormat="false" ht="12.8" hidden="false" customHeight="false" outlineLevel="0" collapsed="false">
      <c r="S977" s="1"/>
    </row>
    <row r="978" customFormat="false" ht="12.8" hidden="false" customHeight="false" outlineLevel="0" collapsed="false">
      <c r="S978" s="1"/>
    </row>
    <row r="979" customFormat="false" ht="12.8" hidden="false" customHeight="false" outlineLevel="0" collapsed="false">
      <c r="S979" s="1"/>
    </row>
    <row r="980" customFormat="false" ht="12.8" hidden="false" customHeight="false" outlineLevel="0" collapsed="false">
      <c r="S980" s="1"/>
    </row>
    <row r="981" customFormat="false" ht="12.8" hidden="false" customHeight="false" outlineLevel="0" collapsed="false">
      <c r="S981" s="1"/>
    </row>
    <row r="982" customFormat="false" ht="12.8" hidden="false" customHeight="false" outlineLevel="0" collapsed="false">
      <c r="S982" s="1"/>
    </row>
    <row r="983" customFormat="false" ht="12.8" hidden="false" customHeight="false" outlineLevel="0" collapsed="false">
      <c r="S983" s="1"/>
    </row>
    <row r="984" customFormat="false" ht="12.8" hidden="false" customHeight="false" outlineLevel="0" collapsed="false">
      <c r="S984" s="1"/>
    </row>
    <row r="985" customFormat="false" ht="12.8" hidden="false" customHeight="false" outlineLevel="0" collapsed="false">
      <c r="S985" s="1"/>
    </row>
    <row r="986" customFormat="false" ht="12.8" hidden="false" customHeight="false" outlineLevel="0" collapsed="false">
      <c r="S986" s="1"/>
    </row>
    <row r="987" customFormat="false" ht="12.8" hidden="false" customHeight="false" outlineLevel="0" collapsed="false">
      <c r="S987" s="1"/>
    </row>
    <row r="988" customFormat="false" ht="12.8" hidden="false" customHeight="false" outlineLevel="0" collapsed="false">
      <c r="S988" s="1"/>
    </row>
    <row r="989" customFormat="false" ht="12.8" hidden="false" customHeight="false" outlineLevel="0" collapsed="false">
      <c r="S989" s="1"/>
    </row>
    <row r="990" customFormat="false" ht="12.8" hidden="false" customHeight="false" outlineLevel="0" collapsed="false">
      <c r="S990" s="1"/>
    </row>
    <row r="991" customFormat="false" ht="12.8" hidden="false" customHeight="false" outlineLevel="0" collapsed="false">
      <c r="S991" s="1"/>
    </row>
    <row r="992" customFormat="false" ht="12.8" hidden="false" customHeight="false" outlineLevel="0" collapsed="false">
      <c r="S992" s="1"/>
    </row>
    <row r="993" customFormat="false" ht="12.8" hidden="false" customHeight="false" outlineLevel="0" collapsed="false">
      <c r="S993" s="1"/>
    </row>
    <row r="994" customFormat="false" ht="12.8" hidden="false" customHeight="false" outlineLevel="0" collapsed="false">
      <c r="S994" s="1"/>
    </row>
    <row r="995" customFormat="false" ht="12.8" hidden="false" customHeight="false" outlineLevel="0" collapsed="false">
      <c r="S995" s="1"/>
    </row>
    <row r="996" customFormat="false" ht="12.8" hidden="false" customHeight="false" outlineLevel="0" collapsed="false">
      <c r="S996" s="1"/>
    </row>
    <row r="997" customFormat="false" ht="12.8" hidden="false" customHeight="false" outlineLevel="0" collapsed="false">
      <c r="S997" s="1"/>
    </row>
    <row r="998" customFormat="false" ht="12.8" hidden="false" customHeight="false" outlineLevel="0" collapsed="false">
      <c r="S998" s="1"/>
    </row>
    <row r="999" customFormat="false" ht="12.8" hidden="false" customHeight="false" outlineLevel="0" collapsed="false">
      <c r="S999" s="1"/>
    </row>
    <row r="1000" customFormat="false" ht="12.8" hidden="false" customHeight="false" outlineLevel="0" collapsed="false">
      <c r="S1000" s="1"/>
    </row>
    <row r="1001" customFormat="false" ht="12.8" hidden="false" customHeight="false" outlineLevel="0" collapsed="false">
      <c r="S1001" s="1"/>
    </row>
    <row r="1002" customFormat="false" ht="12.8" hidden="false" customHeight="false" outlineLevel="0" collapsed="false">
      <c r="S1002" s="1"/>
    </row>
    <row r="1003" customFormat="false" ht="12.8" hidden="false" customHeight="false" outlineLevel="0" collapsed="false">
      <c r="S1003" s="1"/>
    </row>
    <row r="1004" customFormat="false" ht="12.8" hidden="false" customHeight="false" outlineLevel="0" collapsed="false">
      <c r="S1004" s="1"/>
    </row>
    <row r="1005" customFormat="false" ht="12.8" hidden="false" customHeight="false" outlineLevel="0" collapsed="false">
      <c r="S1005" s="1"/>
    </row>
    <row r="1006" customFormat="false" ht="12.8" hidden="false" customHeight="false" outlineLevel="0" collapsed="false">
      <c r="S1006" s="1"/>
    </row>
    <row r="1007" customFormat="false" ht="12.8" hidden="false" customHeight="false" outlineLevel="0" collapsed="false">
      <c r="S1007" s="1"/>
    </row>
    <row r="1008" customFormat="false" ht="12.8" hidden="false" customHeight="false" outlineLevel="0" collapsed="false">
      <c r="S1008" s="1"/>
    </row>
    <row r="1009" customFormat="false" ht="12.8" hidden="false" customHeight="false" outlineLevel="0" collapsed="false">
      <c r="S1009" s="1"/>
    </row>
    <row r="1010" customFormat="false" ht="12.8" hidden="false" customHeight="false" outlineLevel="0" collapsed="false">
      <c r="S1010" s="1"/>
    </row>
    <row r="1011" customFormat="false" ht="12.8" hidden="false" customHeight="false" outlineLevel="0" collapsed="false">
      <c r="S1011" s="1"/>
    </row>
    <row r="1012" customFormat="false" ht="12.8" hidden="false" customHeight="false" outlineLevel="0" collapsed="false">
      <c r="S1012" s="1"/>
    </row>
    <row r="1013" customFormat="false" ht="12.8" hidden="false" customHeight="false" outlineLevel="0" collapsed="false">
      <c r="S1013" s="1"/>
    </row>
    <row r="1014" customFormat="false" ht="12.8" hidden="false" customHeight="false" outlineLevel="0" collapsed="false">
      <c r="S1014" s="1"/>
    </row>
    <row r="1015" customFormat="false" ht="12.8" hidden="false" customHeight="false" outlineLevel="0" collapsed="false">
      <c r="S1015" s="1"/>
    </row>
    <row r="1016" customFormat="false" ht="12.8" hidden="false" customHeight="false" outlineLevel="0" collapsed="false">
      <c r="S1016" s="1"/>
    </row>
    <row r="1017" customFormat="false" ht="12.8" hidden="false" customHeight="false" outlineLevel="0" collapsed="false">
      <c r="S1017" s="1"/>
    </row>
    <row r="1018" customFormat="false" ht="12.8" hidden="false" customHeight="false" outlineLevel="0" collapsed="false">
      <c r="S1018" s="1"/>
    </row>
    <row r="1019" customFormat="false" ht="12.8" hidden="false" customHeight="false" outlineLevel="0" collapsed="false">
      <c r="S1019" s="1"/>
    </row>
    <row r="1020" customFormat="false" ht="12.8" hidden="false" customHeight="false" outlineLevel="0" collapsed="false">
      <c r="S1020" s="1"/>
    </row>
    <row r="1021" customFormat="false" ht="12.8" hidden="false" customHeight="false" outlineLevel="0" collapsed="false">
      <c r="S1021" s="1"/>
    </row>
    <row r="1022" customFormat="false" ht="12.8" hidden="false" customHeight="false" outlineLevel="0" collapsed="false">
      <c r="S1022" s="1"/>
    </row>
    <row r="1023" customFormat="false" ht="12.8" hidden="false" customHeight="false" outlineLevel="0" collapsed="false">
      <c r="S1023" s="1"/>
    </row>
    <row r="1024" customFormat="false" ht="12.8" hidden="false" customHeight="false" outlineLevel="0" collapsed="false">
      <c r="S1024" s="1"/>
    </row>
    <row r="1025" customFormat="false" ht="12.8" hidden="false" customHeight="false" outlineLevel="0" collapsed="false">
      <c r="S1025" s="1"/>
    </row>
    <row r="1026" customFormat="false" ht="12.8" hidden="false" customHeight="false" outlineLevel="0" collapsed="false">
      <c r="S1026" s="1"/>
    </row>
    <row r="1027" customFormat="false" ht="12.8" hidden="false" customHeight="false" outlineLevel="0" collapsed="false">
      <c r="S1027" s="1"/>
    </row>
    <row r="1028" customFormat="false" ht="12.8" hidden="false" customHeight="false" outlineLevel="0" collapsed="false">
      <c r="S1028" s="1"/>
    </row>
    <row r="1029" customFormat="false" ht="12.8" hidden="false" customHeight="false" outlineLevel="0" collapsed="false">
      <c r="S1029" s="1"/>
    </row>
    <row r="1030" customFormat="false" ht="12.8" hidden="false" customHeight="false" outlineLevel="0" collapsed="false">
      <c r="S1030" s="1"/>
    </row>
    <row r="1031" customFormat="false" ht="12.8" hidden="false" customHeight="false" outlineLevel="0" collapsed="false">
      <c r="S1031" s="1"/>
    </row>
    <row r="1032" customFormat="false" ht="12.8" hidden="false" customHeight="false" outlineLevel="0" collapsed="false">
      <c r="S1032" s="1"/>
    </row>
    <row r="1033" customFormat="false" ht="12.8" hidden="false" customHeight="false" outlineLevel="0" collapsed="false">
      <c r="S1033" s="1"/>
    </row>
    <row r="1034" customFormat="false" ht="12.8" hidden="false" customHeight="false" outlineLevel="0" collapsed="false">
      <c r="S1034" s="1"/>
    </row>
    <row r="1035" customFormat="false" ht="12.8" hidden="false" customHeight="false" outlineLevel="0" collapsed="false">
      <c r="S1035" s="1"/>
    </row>
    <row r="1036" customFormat="false" ht="12.8" hidden="false" customHeight="false" outlineLevel="0" collapsed="false">
      <c r="S1036" s="1"/>
    </row>
    <row r="1037" customFormat="false" ht="12.8" hidden="false" customHeight="false" outlineLevel="0" collapsed="false">
      <c r="S1037" s="1"/>
    </row>
    <row r="1038" customFormat="false" ht="12.8" hidden="false" customHeight="false" outlineLevel="0" collapsed="false">
      <c r="S1038" s="1"/>
    </row>
    <row r="1039" customFormat="false" ht="12.8" hidden="false" customHeight="false" outlineLevel="0" collapsed="false">
      <c r="S1039" s="1"/>
    </row>
    <row r="1040" customFormat="false" ht="12.8" hidden="false" customHeight="false" outlineLevel="0" collapsed="false">
      <c r="S1040" s="1"/>
    </row>
    <row r="1041" customFormat="false" ht="12.8" hidden="false" customHeight="false" outlineLevel="0" collapsed="false">
      <c r="S1041" s="1"/>
    </row>
    <row r="1042" customFormat="false" ht="12.8" hidden="false" customHeight="false" outlineLevel="0" collapsed="false">
      <c r="S1042" s="1"/>
    </row>
    <row r="1043" customFormat="false" ht="12.8" hidden="false" customHeight="false" outlineLevel="0" collapsed="false">
      <c r="S1043" s="1"/>
    </row>
    <row r="1044" customFormat="false" ht="12.8" hidden="false" customHeight="false" outlineLevel="0" collapsed="false">
      <c r="S1044" s="1"/>
    </row>
    <row r="1045" customFormat="false" ht="12.8" hidden="false" customHeight="false" outlineLevel="0" collapsed="false">
      <c r="S1045" s="1"/>
    </row>
    <row r="1046" customFormat="false" ht="12.8" hidden="false" customHeight="false" outlineLevel="0" collapsed="false">
      <c r="S1046" s="1"/>
    </row>
    <row r="1047" customFormat="false" ht="12.8" hidden="false" customHeight="false" outlineLevel="0" collapsed="false">
      <c r="S1047" s="1"/>
    </row>
    <row r="1048" customFormat="false" ht="12.8" hidden="false" customHeight="false" outlineLevel="0" collapsed="false">
      <c r="S1048" s="1"/>
    </row>
    <row r="1049" customFormat="false" ht="12.8" hidden="false" customHeight="false" outlineLevel="0" collapsed="false">
      <c r="S1049" s="1"/>
    </row>
    <row r="1050" customFormat="false" ht="12.8" hidden="false" customHeight="false" outlineLevel="0" collapsed="false">
      <c r="S1050" s="1"/>
    </row>
    <row r="1051" customFormat="false" ht="12.8" hidden="false" customHeight="false" outlineLevel="0" collapsed="false">
      <c r="S1051" s="1"/>
    </row>
    <row r="1052" customFormat="false" ht="12.8" hidden="false" customHeight="false" outlineLevel="0" collapsed="false">
      <c r="S1052" s="1"/>
    </row>
    <row r="1053" customFormat="false" ht="12.8" hidden="false" customHeight="false" outlineLevel="0" collapsed="false">
      <c r="S1053" s="1"/>
    </row>
    <row r="1054" customFormat="false" ht="12.8" hidden="false" customHeight="false" outlineLevel="0" collapsed="false">
      <c r="S1054" s="1"/>
    </row>
    <row r="1055" customFormat="false" ht="12.8" hidden="false" customHeight="false" outlineLevel="0" collapsed="false">
      <c r="S1055" s="1"/>
    </row>
    <row r="1056" customFormat="false" ht="12.8" hidden="false" customHeight="false" outlineLevel="0" collapsed="false">
      <c r="S1056" s="1"/>
    </row>
    <row r="1057" customFormat="false" ht="12.8" hidden="false" customHeight="false" outlineLevel="0" collapsed="false">
      <c r="S1057" s="1"/>
    </row>
    <row r="1058" customFormat="false" ht="12.8" hidden="false" customHeight="false" outlineLevel="0" collapsed="false">
      <c r="S1058" s="1"/>
    </row>
    <row r="1059" customFormat="false" ht="12.8" hidden="false" customHeight="false" outlineLevel="0" collapsed="false">
      <c r="S1059" s="1"/>
    </row>
    <row r="1060" customFormat="false" ht="12.8" hidden="false" customHeight="false" outlineLevel="0" collapsed="false">
      <c r="S1060" s="1"/>
    </row>
    <row r="1061" customFormat="false" ht="12.8" hidden="false" customHeight="false" outlineLevel="0" collapsed="false">
      <c r="S1061" s="1"/>
    </row>
    <row r="1062" customFormat="false" ht="12.8" hidden="false" customHeight="false" outlineLevel="0" collapsed="false">
      <c r="S1062" s="1"/>
    </row>
    <row r="1063" customFormat="false" ht="12.8" hidden="false" customHeight="false" outlineLevel="0" collapsed="false">
      <c r="S1063" s="1"/>
    </row>
    <row r="1064" customFormat="false" ht="12.8" hidden="false" customHeight="false" outlineLevel="0" collapsed="false">
      <c r="S1064" s="1"/>
    </row>
    <row r="1065" customFormat="false" ht="12.8" hidden="false" customHeight="false" outlineLevel="0" collapsed="false">
      <c r="S1065" s="1"/>
    </row>
    <row r="1066" customFormat="false" ht="12.8" hidden="false" customHeight="false" outlineLevel="0" collapsed="false">
      <c r="S1066" s="1"/>
    </row>
    <row r="1067" customFormat="false" ht="12.8" hidden="false" customHeight="false" outlineLevel="0" collapsed="false">
      <c r="S1067" s="1"/>
    </row>
    <row r="1068" customFormat="false" ht="12.8" hidden="false" customHeight="false" outlineLevel="0" collapsed="false">
      <c r="S1068" s="1"/>
    </row>
    <row r="1069" customFormat="false" ht="12.8" hidden="false" customHeight="false" outlineLevel="0" collapsed="false">
      <c r="S1069" s="1"/>
    </row>
    <row r="1070" customFormat="false" ht="12.8" hidden="false" customHeight="false" outlineLevel="0" collapsed="false">
      <c r="S1070" s="1"/>
    </row>
    <row r="1071" customFormat="false" ht="12.8" hidden="false" customHeight="false" outlineLevel="0" collapsed="false">
      <c r="S1071" s="1"/>
    </row>
    <row r="1072" customFormat="false" ht="12.8" hidden="false" customHeight="false" outlineLevel="0" collapsed="false">
      <c r="S1072" s="1"/>
    </row>
    <row r="1073" customFormat="false" ht="12.8" hidden="false" customHeight="false" outlineLevel="0" collapsed="false">
      <c r="S1073" s="1"/>
    </row>
    <row r="1074" customFormat="false" ht="12.8" hidden="false" customHeight="false" outlineLevel="0" collapsed="false">
      <c r="S1074" s="1"/>
    </row>
    <row r="1075" customFormat="false" ht="12.8" hidden="false" customHeight="false" outlineLevel="0" collapsed="false">
      <c r="S1075" s="1"/>
    </row>
    <row r="1076" customFormat="false" ht="12.8" hidden="false" customHeight="false" outlineLevel="0" collapsed="false">
      <c r="S1076" s="1"/>
    </row>
    <row r="1077" customFormat="false" ht="12.8" hidden="false" customHeight="false" outlineLevel="0" collapsed="false">
      <c r="S1077" s="1"/>
    </row>
    <row r="1078" customFormat="false" ht="12.8" hidden="false" customHeight="false" outlineLevel="0" collapsed="false">
      <c r="S1078" s="1"/>
    </row>
    <row r="1079" customFormat="false" ht="12.8" hidden="false" customHeight="false" outlineLevel="0" collapsed="false">
      <c r="S1079" s="1"/>
    </row>
    <row r="1080" customFormat="false" ht="12.8" hidden="false" customHeight="false" outlineLevel="0" collapsed="false">
      <c r="S1080" s="1"/>
    </row>
    <row r="1081" customFormat="false" ht="12.8" hidden="false" customHeight="false" outlineLevel="0" collapsed="false">
      <c r="S1081" s="1"/>
    </row>
    <row r="1082" customFormat="false" ht="12.8" hidden="false" customHeight="false" outlineLevel="0" collapsed="false">
      <c r="S1082" s="1"/>
    </row>
    <row r="1083" customFormat="false" ht="12.8" hidden="false" customHeight="false" outlineLevel="0" collapsed="false">
      <c r="S1083" s="1"/>
    </row>
    <row r="1084" customFormat="false" ht="12.8" hidden="false" customHeight="false" outlineLevel="0" collapsed="false">
      <c r="S1084" s="1"/>
    </row>
    <row r="1085" customFormat="false" ht="12.8" hidden="false" customHeight="false" outlineLevel="0" collapsed="false">
      <c r="S1085" s="1"/>
    </row>
    <row r="1086" customFormat="false" ht="12.8" hidden="false" customHeight="false" outlineLevel="0" collapsed="false">
      <c r="S1086" s="1"/>
    </row>
    <row r="1087" customFormat="false" ht="12.8" hidden="false" customHeight="false" outlineLevel="0" collapsed="false">
      <c r="S1087" s="1"/>
    </row>
    <row r="1088" customFormat="false" ht="12.8" hidden="false" customHeight="false" outlineLevel="0" collapsed="false">
      <c r="S1088" s="1"/>
    </row>
    <row r="1089" customFormat="false" ht="12.8" hidden="false" customHeight="false" outlineLevel="0" collapsed="false">
      <c r="S1089" s="1"/>
    </row>
    <row r="1090" customFormat="false" ht="12.8" hidden="false" customHeight="false" outlineLevel="0" collapsed="false">
      <c r="S1090" s="1"/>
    </row>
    <row r="1091" customFormat="false" ht="12.8" hidden="false" customHeight="false" outlineLevel="0" collapsed="false">
      <c r="S1091" s="1"/>
    </row>
    <row r="1092" customFormat="false" ht="12.8" hidden="false" customHeight="false" outlineLevel="0" collapsed="false">
      <c r="S1092" s="1"/>
    </row>
    <row r="1093" customFormat="false" ht="12.8" hidden="false" customHeight="false" outlineLevel="0" collapsed="false">
      <c r="S1093" s="1"/>
    </row>
    <row r="1094" customFormat="false" ht="12.8" hidden="false" customHeight="false" outlineLevel="0" collapsed="false">
      <c r="S1094" s="1"/>
    </row>
    <row r="1095" customFormat="false" ht="12.8" hidden="false" customHeight="false" outlineLevel="0" collapsed="false">
      <c r="S1095" s="1"/>
    </row>
    <row r="1096" customFormat="false" ht="12.8" hidden="false" customHeight="false" outlineLevel="0" collapsed="false">
      <c r="S1096" s="1"/>
    </row>
    <row r="1097" customFormat="false" ht="12.8" hidden="false" customHeight="false" outlineLevel="0" collapsed="false">
      <c r="S1097" s="1"/>
    </row>
    <row r="1098" customFormat="false" ht="12.8" hidden="false" customHeight="false" outlineLevel="0" collapsed="false">
      <c r="S1098" s="1"/>
    </row>
    <row r="1099" customFormat="false" ht="12.8" hidden="false" customHeight="false" outlineLevel="0" collapsed="false">
      <c r="S1099" s="1"/>
    </row>
    <row r="1100" customFormat="false" ht="12.8" hidden="false" customHeight="false" outlineLevel="0" collapsed="false">
      <c r="S1100" s="1"/>
    </row>
    <row r="1101" customFormat="false" ht="12.8" hidden="false" customHeight="false" outlineLevel="0" collapsed="false">
      <c r="S1101" s="1"/>
    </row>
    <row r="1102" customFormat="false" ht="12.8" hidden="false" customHeight="false" outlineLevel="0" collapsed="false">
      <c r="S1102" s="1"/>
    </row>
    <row r="1103" customFormat="false" ht="12.8" hidden="false" customHeight="false" outlineLevel="0" collapsed="false">
      <c r="S1103" s="1"/>
    </row>
    <row r="1104" customFormat="false" ht="12.8" hidden="false" customHeight="false" outlineLevel="0" collapsed="false">
      <c r="S1104" s="1"/>
    </row>
    <row r="1105" customFormat="false" ht="12.8" hidden="false" customHeight="false" outlineLevel="0" collapsed="false">
      <c r="S1105" s="1"/>
    </row>
    <row r="1106" customFormat="false" ht="12.8" hidden="false" customHeight="false" outlineLevel="0" collapsed="false">
      <c r="S1106" s="1"/>
    </row>
    <row r="1107" customFormat="false" ht="12.8" hidden="false" customHeight="false" outlineLevel="0" collapsed="false">
      <c r="S1107" s="1"/>
    </row>
    <row r="1108" customFormat="false" ht="12.8" hidden="false" customHeight="false" outlineLevel="0" collapsed="false">
      <c r="S1108" s="1"/>
    </row>
    <row r="1109" customFormat="false" ht="12.8" hidden="false" customHeight="false" outlineLevel="0" collapsed="false">
      <c r="S1109" s="1"/>
    </row>
    <row r="1110" customFormat="false" ht="12.8" hidden="false" customHeight="false" outlineLevel="0" collapsed="false">
      <c r="S1110" s="1"/>
    </row>
    <row r="1111" customFormat="false" ht="12.8" hidden="false" customHeight="false" outlineLevel="0" collapsed="false">
      <c r="S1111" s="1"/>
    </row>
    <row r="1112" customFormat="false" ht="12.8" hidden="false" customHeight="false" outlineLevel="0" collapsed="false">
      <c r="S1112" s="1"/>
    </row>
    <row r="1113" customFormat="false" ht="12.8" hidden="false" customHeight="false" outlineLevel="0" collapsed="false">
      <c r="S1113" s="1"/>
    </row>
    <row r="1114" customFormat="false" ht="12.8" hidden="false" customHeight="false" outlineLevel="0" collapsed="false">
      <c r="S1114" s="1"/>
    </row>
    <row r="1115" customFormat="false" ht="12.8" hidden="false" customHeight="false" outlineLevel="0" collapsed="false">
      <c r="S1115" s="1"/>
    </row>
    <row r="1116" customFormat="false" ht="12.8" hidden="false" customHeight="false" outlineLevel="0" collapsed="false">
      <c r="S1116" s="1"/>
    </row>
    <row r="1117" customFormat="false" ht="12.8" hidden="false" customHeight="false" outlineLevel="0" collapsed="false">
      <c r="S1117" s="1"/>
    </row>
    <row r="1118" customFormat="false" ht="12.8" hidden="false" customHeight="false" outlineLevel="0" collapsed="false">
      <c r="S1118" s="1"/>
    </row>
    <row r="1119" customFormat="false" ht="12.8" hidden="false" customHeight="false" outlineLevel="0" collapsed="false">
      <c r="S1119" s="1"/>
    </row>
    <row r="1120" customFormat="false" ht="12.8" hidden="false" customHeight="false" outlineLevel="0" collapsed="false">
      <c r="S1120" s="1"/>
    </row>
    <row r="1121" customFormat="false" ht="12.8" hidden="false" customHeight="false" outlineLevel="0" collapsed="false">
      <c r="S1121" s="1"/>
    </row>
    <row r="1122" customFormat="false" ht="12.8" hidden="false" customHeight="false" outlineLevel="0" collapsed="false">
      <c r="S1122" s="1"/>
    </row>
    <row r="1123" customFormat="false" ht="12.8" hidden="false" customHeight="false" outlineLevel="0" collapsed="false">
      <c r="S1123" s="1"/>
    </row>
    <row r="1124" customFormat="false" ht="12.8" hidden="false" customHeight="false" outlineLevel="0" collapsed="false">
      <c r="S1124" s="1"/>
    </row>
    <row r="1125" customFormat="false" ht="12.8" hidden="false" customHeight="false" outlineLevel="0" collapsed="false">
      <c r="S1125" s="1"/>
    </row>
    <row r="1126" customFormat="false" ht="12.8" hidden="false" customHeight="false" outlineLevel="0" collapsed="false">
      <c r="S1126" s="1"/>
    </row>
    <row r="1127" customFormat="false" ht="12.8" hidden="false" customHeight="false" outlineLevel="0" collapsed="false">
      <c r="S1127" s="1"/>
    </row>
    <row r="1128" customFormat="false" ht="12.8" hidden="false" customHeight="false" outlineLevel="0" collapsed="false">
      <c r="S1128" s="1"/>
    </row>
    <row r="1129" customFormat="false" ht="12.8" hidden="false" customHeight="false" outlineLevel="0" collapsed="false">
      <c r="S1129" s="1"/>
    </row>
    <row r="1130" customFormat="false" ht="12.8" hidden="false" customHeight="false" outlineLevel="0" collapsed="false">
      <c r="S1130" s="1"/>
    </row>
    <row r="1131" customFormat="false" ht="12.8" hidden="false" customHeight="false" outlineLevel="0" collapsed="false">
      <c r="S1131" s="1"/>
    </row>
    <row r="1132" customFormat="false" ht="12.8" hidden="false" customHeight="false" outlineLevel="0" collapsed="false">
      <c r="S1132" s="1"/>
    </row>
    <row r="1133" customFormat="false" ht="12.8" hidden="false" customHeight="false" outlineLevel="0" collapsed="false">
      <c r="S1133" s="1"/>
    </row>
    <row r="1134" customFormat="false" ht="12.8" hidden="false" customHeight="false" outlineLevel="0" collapsed="false">
      <c r="S1134" s="1"/>
    </row>
    <row r="1135" customFormat="false" ht="12.8" hidden="false" customHeight="false" outlineLevel="0" collapsed="false">
      <c r="S1135" s="1"/>
    </row>
    <row r="1136" customFormat="false" ht="12.8" hidden="false" customHeight="false" outlineLevel="0" collapsed="false">
      <c r="S1136" s="1"/>
    </row>
    <row r="1137" customFormat="false" ht="12.8" hidden="false" customHeight="false" outlineLevel="0" collapsed="false">
      <c r="S1137" s="1"/>
    </row>
    <row r="1138" customFormat="false" ht="12.8" hidden="false" customHeight="false" outlineLevel="0" collapsed="false">
      <c r="S1138" s="1"/>
    </row>
    <row r="1139" customFormat="false" ht="12.8" hidden="false" customHeight="false" outlineLevel="0" collapsed="false">
      <c r="S1139" s="1"/>
    </row>
    <row r="1140" customFormat="false" ht="12.8" hidden="false" customHeight="false" outlineLevel="0" collapsed="false">
      <c r="S1140" s="1"/>
    </row>
    <row r="1141" customFormat="false" ht="12.8" hidden="false" customHeight="false" outlineLevel="0" collapsed="false">
      <c r="S1141" s="1"/>
    </row>
    <row r="1142" customFormat="false" ht="12.8" hidden="false" customHeight="false" outlineLevel="0" collapsed="false">
      <c r="S1142" s="1"/>
    </row>
    <row r="1143" customFormat="false" ht="12.8" hidden="false" customHeight="false" outlineLevel="0" collapsed="false">
      <c r="S1143" s="1"/>
    </row>
    <row r="1144" customFormat="false" ht="12.8" hidden="false" customHeight="false" outlineLevel="0" collapsed="false">
      <c r="S1144" s="1"/>
    </row>
    <row r="1145" customFormat="false" ht="12.8" hidden="false" customHeight="false" outlineLevel="0" collapsed="false">
      <c r="S1145" s="1"/>
    </row>
    <row r="1146" customFormat="false" ht="12.8" hidden="false" customHeight="false" outlineLevel="0" collapsed="false">
      <c r="S1146" s="1"/>
    </row>
    <row r="1147" customFormat="false" ht="12.8" hidden="false" customHeight="false" outlineLevel="0" collapsed="false">
      <c r="S1147" s="1"/>
    </row>
    <row r="1148" customFormat="false" ht="12.8" hidden="false" customHeight="false" outlineLevel="0" collapsed="false">
      <c r="S1148" s="1"/>
    </row>
    <row r="1149" customFormat="false" ht="12.8" hidden="false" customHeight="false" outlineLevel="0" collapsed="false">
      <c r="S1149" s="1"/>
    </row>
    <row r="1150" customFormat="false" ht="12.8" hidden="false" customHeight="false" outlineLevel="0" collapsed="false">
      <c r="S1150" s="1"/>
    </row>
    <row r="1151" customFormat="false" ht="12.8" hidden="false" customHeight="false" outlineLevel="0" collapsed="false">
      <c r="S1151" s="1"/>
    </row>
    <row r="1152" customFormat="false" ht="12.8" hidden="false" customHeight="false" outlineLevel="0" collapsed="false">
      <c r="S1152" s="1"/>
    </row>
    <row r="1153" customFormat="false" ht="12.8" hidden="false" customHeight="false" outlineLevel="0" collapsed="false">
      <c r="S1153" s="1"/>
    </row>
    <row r="1154" customFormat="false" ht="12.8" hidden="false" customHeight="false" outlineLevel="0" collapsed="false">
      <c r="S1154" s="1"/>
    </row>
    <row r="1155" customFormat="false" ht="12.8" hidden="false" customHeight="false" outlineLevel="0" collapsed="false">
      <c r="S1155" s="1"/>
    </row>
    <row r="1156" customFormat="false" ht="12.8" hidden="false" customHeight="false" outlineLevel="0" collapsed="false">
      <c r="S1156" s="1"/>
    </row>
    <row r="1157" customFormat="false" ht="12.8" hidden="false" customHeight="false" outlineLevel="0" collapsed="false">
      <c r="S1157" s="1"/>
    </row>
    <row r="1158" customFormat="false" ht="12.8" hidden="false" customHeight="false" outlineLevel="0" collapsed="false">
      <c r="S1158" s="1"/>
    </row>
    <row r="1159" customFormat="false" ht="12.8" hidden="false" customHeight="false" outlineLevel="0" collapsed="false">
      <c r="S1159" s="1"/>
    </row>
    <row r="1160" customFormat="false" ht="12.8" hidden="false" customHeight="false" outlineLevel="0" collapsed="false">
      <c r="S1160" s="1"/>
    </row>
    <row r="1161" customFormat="false" ht="12.8" hidden="false" customHeight="false" outlineLevel="0" collapsed="false">
      <c r="S1161" s="1"/>
    </row>
    <row r="1162" customFormat="false" ht="12.8" hidden="false" customHeight="false" outlineLevel="0" collapsed="false">
      <c r="S1162" s="1"/>
    </row>
    <row r="1163" customFormat="false" ht="12.8" hidden="false" customHeight="false" outlineLevel="0" collapsed="false">
      <c r="S1163" s="1"/>
    </row>
    <row r="1164" customFormat="false" ht="12.8" hidden="false" customHeight="false" outlineLevel="0" collapsed="false">
      <c r="S1164" s="1"/>
    </row>
    <row r="1165" customFormat="false" ht="12.8" hidden="false" customHeight="false" outlineLevel="0" collapsed="false">
      <c r="S1165" s="1"/>
    </row>
    <row r="1166" customFormat="false" ht="12.8" hidden="false" customHeight="false" outlineLevel="0" collapsed="false">
      <c r="S1166" s="1"/>
    </row>
    <row r="1167" customFormat="false" ht="12.8" hidden="false" customHeight="false" outlineLevel="0" collapsed="false">
      <c r="S1167" s="1"/>
    </row>
    <row r="1168" customFormat="false" ht="12.8" hidden="false" customHeight="false" outlineLevel="0" collapsed="false">
      <c r="S1168" s="1"/>
    </row>
    <row r="1169" customFormat="false" ht="12.8" hidden="false" customHeight="false" outlineLevel="0" collapsed="false">
      <c r="S1169" s="1"/>
    </row>
    <row r="1170" customFormat="false" ht="12.8" hidden="false" customHeight="false" outlineLevel="0" collapsed="false">
      <c r="S1170" s="1"/>
    </row>
    <row r="1171" customFormat="false" ht="12.8" hidden="false" customHeight="false" outlineLevel="0" collapsed="false">
      <c r="S1171" s="1"/>
    </row>
    <row r="1172" customFormat="false" ht="12.8" hidden="false" customHeight="false" outlineLevel="0" collapsed="false">
      <c r="S1172" s="1"/>
    </row>
    <row r="1173" customFormat="false" ht="12.8" hidden="false" customHeight="false" outlineLevel="0" collapsed="false">
      <c r="S1173" s="1"/>
    </row>
    <row r="1174" customFormat="false" ht="12.8" hidden="false" customHeight="false" outlineLevel="0" collapsed="false">
      <c r="S1174" s="1"/>
    </row>
    <row r="1175" customFormat="false" ht="12.8" hidden="false" customHeight="false" outlineLevel="0" collapsed="false">
      <c r="S1175" s="1"/>
    </row>
    <row r="1176" customFormat="false" ht="12.8" hidden="false" customHeight="false" outlineLevel="0" collapsed="false">
      <c r="S1176" s="1"/>
    </row>
    <row r="1177" customFormat="false" ht="12.8" hidden="false" customHeight="false" outlineLevel="0" collapsed="false">
      <c r="S1177" s="1"/>
    </row>
    <row r="1178" customFormat="false" ht="12.8" hidden="false" customHeight="false" outlineLevel="0" collapsed="false">
      <c r="S1178" s="1"/>
    </row>
    <row r="1179" customFormat="false" ht="12.8" hidden="false" customHeight="false" outlineLevel="0" collapsed="false">
      <c r="S1179" s="1"/>
    </row>
    <row r="1180" customFormat="false" ht="12.8" hidden="false" customHeight="false" outlineLevel="0" collapsed="false">
      <c r="S1180" s="1"/>
    </row>
    <row r="1181" customFormat="false" ht="12.8" hidden="false" customHeight="false" outlineLevel="0" collapsed="false">
      <c r="S1181" s="1"/>
    </row>
    <row r="1182" customFormat="false" ht="12.8" hidden="false" customHeight="false" outlineLevel="0" collapsed="false">
      <c r="S1182" s="1"/>
    </row>
    <row r="1183" customFormat="false" ht="12.8" hidden="false" customHeight="false" outlineLevel="0" collapsed="false">
      <c r="S1183" s="1"/>
    </row>
    <row r="1184" customFormat="false" ht="12.8" hidden="false" customHeight="false" outlineLevel="0" collapsed="false">
      <c r="S1184" s="1"/>
    </row>
    <row r="1185" customFormat="false" ht="12.8" hidden="false" customHeight="false" outlineLevel="0" collapsed="false">
      <c r="S1185" s="1"/>
    </row>
    <row r="1186" customFormat="false" ht="12.8" hidden="false" customHeight="false" outlineLevel="0" collapsed="false">
      <c r="S1186" s="1"/>
    </row>
    <row r="1187" customFormat="false" ht="12.8" hidden="false" customHeight="false" outlineLevel="0" collapsed="false">
      <c r="S1187" s="1"/>
    </row>
    <row r="1188" customFormat="false" ht="12.8" hidden="false" customHeight="false" outlineLevel="0" collapsed="false">
      <c r="S1188" s="1"/>
    </row>
    <row r="1189" customFormat="false" ht="12.8" hidden="false" customHeight="false" outlineLevel="0" collapsed="false">
      <c r="S1189" s="1"/>
    </row>
    <row r="1190" customFormat="false" ht="12.8" hidden="false" customHeight="false" outlineLevel="0" collapsed="false">
      <c r="S1190" s="1"/>
    </row>
    <row r="1191" customFormat="false" ht="12.8" hidden="false" customHeight="false" outlineLevel="0" collapsed="false">
      <c r="S1191" s="1"/>
    </row>
    <row r="1192" customFormat="false" ht="12.8" hidden="false" customHeight="false" outlineLevel="0" collapsed="false">
      <c r="S1192" s="1"/>
    </row>
    <row r="1193" customFormat="false" ht="12.8" hidden="false" customHeight="false" outlineLevel="0" collapsed="false">
      <c r="S1193" s="1"/>
    </row>
    <row r="1194" customFormat="false" ht="12.8" hidden="false" customHeight="false" outlineLevel="0" collapsed="false">
      <c r="S1194" s="1"/>
    </row>
    <row r="1195" customFormat="false" ht="12.8" hidden="false" customHeight="false" outlineLevel="0" collapsed="false">
      <c r="S1195" s="1"/>
    </row>
    <row r="1196" customFormat="false" ht="12.8" hidden="false" customHeight="false" outlineLevel="0" collapsed="false">
      <c r="S1196" s="1"/>
    </row>
    <row r="1197" customFormat="false" ht="12.8" hidden="false" customHeight="false" outlineLevel="0" collapsed="false">
      <c r="S1197" s="1"/>
    </row>
    <row r="1198" customFormat="false" ht="12.8" hidden="false" customHeight="false" outlineLevel="0" collapsed="false">
      <c r="S1198" s="1"/>
    </row>
    <row r="1199" customFormat="false" ht="12.8" hidden="false" customHeight="false" outlineLevel="0" collapsed="false">
      <c r="S1199" s="1"/>
    </row>
    <row r="1200" customFormat="false" ht="12.8" hidden="false" customHeight="false" outlineLevel="0" collapsed="false">
      <c r="S1200" s="1"/>
    </row>
    <row r="1201" customFormat="false" ht="12.8" hidden="false" customHeight="false" outlineLevel="0" collapsed="false">
      <c r="S1201" s="1"/>
    </row>
    <row r="1202" customFormat="false" ht="12.8" hidden="false" customHeight="false" outlineLevel="0" collapsed="false">
      <c r="S1202" s="1"/>
    </row>
    <row r="1203" customFormat="false" ht="12.8" hidden="false" customHeight="false" outlineLevel="0" collapsed="false">
      <c r="S1203" s="1"/>
    </row>
    <row r="1204" customFormat="false" ht="12.8" hidden="false" customHeight="false" outlineLevel="0" collapsed="false">
      <c r="S1204" s="1"/>
    </row>
    <row r="1205" customFormat="false" ht="12.8" hidden="false" customHeight="false" outlineLevel="0" collapsed="false">
      <c r="S1205" s="1"/>
    </row>
    <row r="1206" customFormat="false" ht="12.8" hidden="false" customHeight="false" outlineLevel="0" collapsed="false">
      <c r="S1206" s="1"/>
    </row>
    <row r="1207" customFormat="false" ht="12.8" hidden="false" customHeight="false" outlineLevel="0" collapsed="false">
      <c r="S1207" s="1"/>
    </row>
    <row r="1208" customFormat="false" ht="12.8" hidden="false" customHeight="false" outlineLevel="0" collapsed="false">
      <c r="S1208" s="1"/>
    </row>
    <row r="1209" customFormat="false" ht="12.8" hidden="false" customHeight="false" outlineLevel="0" collapsed="false">
      <c r="S1209" s="1"/>
    </row>
    <row r="1210" customFormat="false" ht="12.8" hidden="false" customHeight="false" outlineLevel="0" collapsed="false">
      <c r="S1210" s="1"/>
    </row>
    <row r="1211" customFormat="false" ht="12.8" hidden="false" customHeight="false" outlineLevel="0" collapsed="false">
      <c r="S1211" s="1"/>
    </row>
    <row r="1212" customFormat="false" ht="12.8" hidden="false" customHeight="false" outlineLevel="0" collapsed="false">
      <c r="S1212" s="1"/>
    </row>
    <row r="1213" customFormat="false" ht="12.8" hidden="false" customHeight="false" outlineLevel="0" collapsed="false">
      <c r="S1213" s="1"/>
    </row>
    <row r="1214" customFormat="false" ht="12.8" hidden="false" customHeight="false" outlineLevel="0" collapsed="false">
      <c r="S1214" s="1"/>
    </row>
    <row r="1215" customFormat="false" ht="12.8" hidden="false" customHeight="false" outlineLevel="0" collapsed="false">
      <c r="S1215" s="1"/>
    </row>
    <row r="1216" customFormat="false" ht="12.8" hidden="false" customHeight="false" outlineLevel="0" collapsed="false">
      <c r="S1216" s="1"/>
    </row>
    <row r="1217" customFormat="false" ht="12.8" hidden="false" customHeight="false" outlineLevel="0" collapsed="false">
      <c r="S1217" s="1"/>
    </row>
    <row r="1218" customFormat="false" ht="12.8" hidden="false" customHeight="false" outlineLevel="0" collapsed="false">
      <c r="S1218" s="1"/>
    </row>
    <row r="1219" customFormat="false" ht="12.8" hidden="false" customHeight="false" outlineLevel="0" collapsed="false">
      <c r="S1219" s="1"/>
    </row>
    <row r="1220" customFormat="false" ht="12.8" hidden="false" customHeight="false" outlineLevel="0" collapsed="false">
      <c r="S1220" s="1"/>
    </row>
    <row r="1221" customFormat="false" ht="12.8" hidden="false" customHeight="false" outlineLevel="0" collapsed="false">
      <c r="S1221" s="1"/>
    </row>
    <row r="1222" customFormat="false" ht="12.8" hidden="false" customHeight="false" outlineLevel="0" collapsed="false">
      <c r="S1222" s="1"/>
    </row>
    <row r="1223" customFormat="false" ht="12.8" hidden="false" customHeight="false" outlineLevel="0" collapsed="false">
      <c r="S1223" s="1"/>
    </row>
    <row r="1224" customFormat="false" ht="12.8" hidden="false" customHeight="false" outlineLevel="0" collapsed="false">
      <c r="S1224" s="1"/>
    </row>
    <row r="1225" customFormat="false" ht="12.8" hidden="false" customHeight="false" outlineLevel="0" collapsed="false">
      <c r="S1225" s="1"/>
    </row>
    <row r="1226" customFormat="false" ht="12.8" hidden="false" customHeight="false" outlineLevel="0" collapsed="false">
      <c r="S1226" s="1"/>
    </row>
    <row r="1227" customFormat="false" ht="12.8" hidden="false" customHeight="false" outlineLevel="0" collapsed="false">
      <c r="S1227" s="1"/>
    </row>
    <row r="1228" customFormat="false" ht="12.8" hidden="false" customHeight="false" outlineLevel="0" collapsed="false">
      <c r="S1228" s="1"/>
    </row>
    <row r="1229" customFormat="false" ht="12.8" hidden="false" customHeight="false" outlineLevel="0" collapsed="false">
      <c r="S1229" s="1"/>
    </row>
    <row r="1230" customFormat="false" ht="12.8" hidden="false" customHeight="false" outlineLevel="0" collapsed="false">
      <c r="S1230" s="1"/>
    </row>
    <row r="1231" customFormat="false" ht="12.8" hidden="false" customHeight="false" outlineLevel="0" collapsed="false">
      <c r="S1231" s="1"/>
    </row>
    <row r="1232" customFormat="false" ht="12.8" hidden="false" customHeight="false" outlineLevel="0" collapsed="false">
      <c r="S1232" s="1"/>
    </row>
    <row r="1233" customFormat="false" ht="12.8" hidden="false" customHeight="false" outlineLevel="0" collapsed="false">
      <c r="S1233" s="1"/>
    </row>
    <row r="1234" customFormat="false" ht="12.8" hidden="false" customHeight="false" outlineLevel="0" collapsed="false">
      <c r="S1234" s="1"/>
    </row>
    <row r="1235" customFormat="false" ht="12.8" hidden="false" customHeight="false" outlineLevel="0" collapsed="false">
      <c r="S1235" s="1"/>
    </row>
    <row r="1236" customFormat="false" ht="12.8" hidden="false" customHeight="false" outlineLevel="0" collapsed="false">
      <c r="S1236" s="1"/>
    </row>
    <row r="1237" customFormat="false" ht="12.8" hidden="false" customHeight="false" outlineLevel="0" collapsed="false">
      <c r="S1237" s="1"/>
    </row>
    <row r="1238" customFormat="false" ht="12.8" hidden="false" customHeight="false" outlineLevel="0" collapsed="false">
      <c r="S1238" s="1"/>
    </row>
    <row r="1239" customFormat="false" ht="12.8" hidden="false" customHeight="false" outlineLevel="0" collapsed="false">
      <c r="S1239" s="1"/>
    </row>
    <row r="1240" customFormat="false" ht="12.8" hidden="false" customHeight="false" outlineLevel="0" collapsed="false">
      <c r="S1240" s="1"/>
    </row>
    <row r="1241" customFormat="false" ht="12.8" hidden="false" customHeight="false" outlineLevel="0" collapsed="false">
      <c r="S1241" s="1"/>
    </row>
    <row r="1242" customFormat="false" ht="12.8" hidden="false" customHeight="false" outlineLevel="0" collapsed="false">
      <c r="S1242" s="1"/>
    </row>
    <row r="1243" customFormat="false" ht="12.8" hidden="false" customHeight="false" outlineLevel="0" collapsed="false">
      <c r="S1243" s="1"/>
    </row>
    <row r="1244" customFormat="false" ht="12.8" hidden="false" customHeight="false" outlineLevel="0" collapsed="false">
      <c r="S1244" s="1"/>
    </row>
    <row r="1245" customFormat="false" ht="12.8" hidden="false" customHeight="false" outlineLevel="0" collapsed="false">
      <c r="S1245" s="1"/>
    </row>
    <row r="1246" customFormat="false" ht="12.8" hidden="false" customHeight="false" outlineLevel="0" collapsed="false">
      <c r="S1246" s="1"/>
    </row>
    <row r="1247" customFormat="false" ht="12.8" hidden="false" customHeight="false" outlineLevel="0" collapsed="false">
      <c r="S1247" s="1"/>
    </row>
    <row r="1248" customFormat="false" ht="12.8" hidden="false" customHeight="false" outlineLevel="0" collapsed="false">
      <c r="S1248" s="1"/>
    </row>
    <row r="1249" customFormat="false" ht="12.8" hidden="false" customHeight="false" outlineLevel="0" collapsed="false">
      <c r="S1249" s="1"/>
    </row>
    <row r="1250" customFormat="false" ht="12.8" hidden="false" customHeight="false" outlineLevel="0" collapsed="false">
      <c r="S1250" s="1"/>
    </row>
    <row r="1251" customFormat="false" ht="12.8" hidden="false" customHeight="false" outlineLevel="0" collapsed="false">
      <c r="S1251" s="1"/>
    </row>
    <row r="1252" customFormat="false" ht="12.8" hidden="false" customHeight="false" outlineLevel="0" collapsed="false">
      <c r="S1252" s="1"/>
    </row>
    <row r="1253" customFormat="false" ht="12.8" hidden="false" customHeight="false" outlineLevel="0" collapsed="false">
      <c r="S1253" s="1"/>
    </row>
    <row r="1254" customFormat="false" ht="12.8" hidden="false" customHeight="false" outlineLevel="0" collapsed="false">
      <c r="S1254" s="1"/>
    </row>
    <row r="1255" customFormat="false" ht="12.8" hidden="false" customHeight="false" outlineLevel="0" collapsed="false">
      <c r="S1255" s="1"/>
    </row>
    <row r="1256" customFormat="false" ht="12.8" hidden="false" customHeight="false" outlineLevel="0" collapsed="false">
      <c r="S1256" s="1"/>
    </row>
    <row r="1257" customFormat="false" ht="12.8" hidden="false" customHeight="false" outlineLevel="0" collapsed="false">
      <c r="S1257" s="1"/>
    </row>
    <row r="1258" customFormat="false" ht="12.8" hidden="false" customHeight="false" outlineLevel="0" collapsed="false">
      <c r="S1258" s="1"/>
    </row>
    <row r="1259" customFormat="false" ht="12.8" hidden="false" customHeight="false" outlineLevel="0" collapsed="false">
      <c r="S1259" s="1"/>
    </row>
    <row r="1260" customFormat="false" ht="12.8" hidden="false" customHeight="false" outlineLevel="0" collapsed="false">
      <c r="S1260" s="1"/>
    </row>
    <row r="1261" customFormat="false" ht="12.8" hidden="false" customHeight="false" outlineLevel="0" collapsed="false">
      <c r="S1261" s="1"/>
    </row>
    <row r="1262" customFormat="false" ht="12.8" hidden="false" customHeight="false" outlineLevel="0" collapsed="false">
      <c r="S1262" s="1"/>
    </row>
    <row r="1263" customFormat="false" ht="12.8" hidden="false" customHeight="false" outlineLevel="0" collapsed="false">
      <c r="S1263" s="1"/>
    </row>
    <row r="1264" customFormat="false" ht="12.8" hidden="false" customHeight="false" outlineLevel="0" collapsed="false">
      <c r="S1264" s="1"/>
    </row>
    <row r="1265" customFormat="false" ht="12.8" hidden="false" customHeight="false" outlineLevel="0" collapsed="false">
      <c r="S1265" s="1"/>
    </row>
    <row r="1266" customFormat="false" ht="12.8" hidden="false" customHeight="false" outlineLevel="0" collapsed="false">
      <c r="S1266" s="1"/>
    </row>
    <row r="1267" customFormat="false" ht="12.8" hidden="false" customHeight="false" outlineLevel="0" collapsed="false">
      <c r="S1267" s="1"/>
    </row>
    <row r="1268" customFormat="false" ht="12.8" hidden="false" customHeight="false" outlineLevel="0" collapsed="false">
      <c r="S1268" s="1"/>
    </row>
    <row r="1269" customFormat="false" ht="12.8" hidden="false" customHeight="false" outlineLevel="0" collapsed="false">
      <c r="S1269" s="1"/>
    </row>
    <row r="1270" customFormat="false" ht="12.8" hidden="false" customHeight="false" outlineLevel="0" collapsed="false">
      <c r="S1270" s="1"/>
    </row>
    <row r="1271" customFormat="false" ht="12.8" hidden="false" customHeight="false" outlineLevel="0" collapsed="false">
      <c r="S1271" s="1"/>
    </row>
    <row r="1272" customFormat="false" ht="12.8" hidden="false" customHeight="false" outlineLevel="0" collapsed="false">
      <c r="S1272" s="1"/>
    </row>
    <row r="1273" customFormat="false" ht="12.8" hidden="false" customHeight="false" outlineLevel="0" collapsed="false">
      <c r="S1273" s="1"/>
    </row>
    <row r="1274" customFormat="false" ht="12.8" hidden="false" customHeight="false" outlineLevel="0" collapsed="false">
      <c r="S1274" s="1"/>
    </row>
    <row r="1275" customFormat="false" ht="12.8" hidden="false" customHeight="false" outlineLevel="0" collapsed="false">
      <c r="S1275" s="1"/>
    </row>
    <row r="1276" customFormat="false" ht="12.8" hidden="false" customHeight="false" outlineLevel="0" collapsed="false">
      <c r="S1276" s="1"/>
    </row>
    <row r="1277" customFormat="false" ht="12.8" hidden="false" customHeight="false" outlineLevel="0" collapsed="false">
      <c r="S1277" s="1"/>
    </row>
    <row r="1278" customFormat="false" ht="12.8" hidden="false" customHeight="false" outlineLevel="0" collapsed="false">
      <c r="S1278" s="1"/>
    </row>
    <row r="1279" customFormat="false" ht="12.8" hidden="false" customHeight="false" outlineLevel="0" collapsed="false">
      <c r="S1279" s="1"/>
    </row>
    <row r="1280" customFormat="false" ht="12.8" hidden="false" customHeight="false" outlineLevel="0" collapsed="false">
      <c r="S1280" s="1"/>
    </row>
    <row r="1281" customFormat="false" ht="12.8" hidden="false" customHeight="false" outlineLevel="0" collapsed="false">
      <c r="S1281" s="1"/>
    </row>
    <row r="1282" customFormat="false" ht="12.8" hidden="false" customHeight="false" outlineLevel="0" collapsed="false">
      <c r="S1282" s="1"/>
    </row>
    <row r="1283" customFormat="false" ht="12.8" hidden="false" customHeight="false" outlineLevel="0" collapsed="false">
      <c r="S1283" s="1"/>
    </row>
    <row r="1284" customFormat="false" ht="12.8" hidden="false" customHeight="false" outlineLevel="0" collapsed="false">
      <c r="S1284" s="1"/>
    </row>
    <row r="1285" customFormat="false" ht="12.8" hidden="false" customHeight="false" outlineLevel="0" collapsed="false">
      <c r="S1285" s="1"/>
    </row>
    <row r="1286" customFormat="false" ht="12.8" hidden="false" customHeight="false" outlineLevel="0" collapsed="false">
      <c r="S1286" s="1"/>
    </row>
    <row r="1287" customFormat="false" ht="12.8" hidden="false" customHeight="false" outlineLevel="0" collapsed="false">
      <c r="S1287" s="1"/>
    </row>
    <row r="1288" customFormat="false" ht="12.8" hidden="false" customHeight="false" outlineLevel="0" collapsed="false">
      <c r="S1288" s="1"/>
    </row>
    <row r="1289" customFormat="false" ht="12.8" hidden="false" customHeight="false" outlineLevel="0" collapsed="false">
      <c r="S1289" s="1"/>
    </row>
    <row r="1290" customFormat="false" ht="12.8" hidden="false" customHeight="false" outlineLevel="0" collapsed="false">
      <c r="S1290" s="1"/>
    </row>
    <row r="1291" customFormat="false" ht="12.8" hidden="false" customHeight="false" outlineLevel="0" collapsed="false">
      <c r="S1291" s="1"/>
    </row>
    <row r="1292" customFormat="false" ht="12.8" hidden="false" customHeight="false" outlineLevel="0" collapsed="false">
      <c r="S1292" s="1"/>
    </row>
    <row r="1293" customFormat="false" ht="12.8" hidden="false" customHeight="false" outlineLevel="0" collapsed="false">
      <c r="S1293" s="1"/>
    </row>
    <row r="1294" customFormat="false" ht="12.8" hidden="false" customHeight="false" outlineLevel="0" collapsed="false">
      <c r="S1294" s="1"/>
    </row>
    <row r="1295" customFormat="false" ht="12.8" hidden="false" customHeight="false" outlineLevel="0" collapsed="false">
      <c r="S1295" s="1"/>
    </row>
    <row r="1296" customFormat="false" ht="12.8" hidden="false" customHeight="false" outlineLevel="0" collapsed="false">
      <c r="S1296" s="1"/>
    </row>
    <row r="1297" customFormat="false" ht="12.8" hidden="false" customHeight="false" outlineLevel="0" collapsed="false">
      <c r="S1297" s="1"/>
    </row>
    <row r="1298" customFormat="false" ht="12.8" hidden="false" customHeight="false" outlineLevel="0" collapsed="false">
      <c r="S1298" s="1"/>
    </row>
    <row r="1299" customFormat="false" ht="12.8" hidden="false" customHeight="false" outlineLevel="0" collapsed="false">
      <c r="S1299" s="1"/>
    </row>
    <row r="1300" customFormat="false" ht="12.8" hidden="false" customHeight="false" outlineLevel="0" collapsed="false">
      <c r="S1300" s="1"/>
    </row>
    <row r="1301" customFormat="false" ht="12.8" hidden="false" customHeight="false" outlineLevel="0" collapsed="false">
      <c r="S1301" s="1"/>
    </row>
    <row r="1302" customFormat="false" ht="12.8" hidden="false" customHeight="false" outlineLevel="0" collapsed="false">
      <c r="S1302" s="1"/>
    </row>
    <row r="1303" customFormat="false" ht="12.8" hidden="false" customHeight="false" outlineLevel="0" collapsed="false">
      <c r="S1303" s="1"/>
    </row>
    <row r="1304" customFormat="false" ht="12.8" hidden="false" customHeight="false" outlineLevel="0" collapsed="false">
      <c r="S1304" s="1"/>
    </row>
    <row r="1305" customFormat="false" ht="12.8" hidden="false" customHeight="false" outlineLevel="0" collapsed="false">
      <c r="S1305" s="1"/>
    </row>
    <row r="1306" customFormat="false" ht="12.8" hidden="false" customHeight="false" outlineLevel="0" collapsed="false">
      <c r="S1306" s="1"/>
    </row>
    <row r="1307" customFormat="false" ht="12.8" hidden="false" customHeight="false" outlineLevel="0" collapsed="false">
      <c r="S1307" s="1"/>
    </row>
    <row r="1308" customFormat="false" ht="12.8" hidden="false" customHeight="false" outlineLevel="0" collapsed="false">
      <c r="S1308" s="1"/>
    </row>
    <row r="1309" customFormat="false" ht="12.8" hidden="false" customHeight="false" outlineLevel="0" collapsed="false">
      <c r="S1309" s="1"/>
    </row>
    <row r="1310" customFormat="false" ht="12.8" hidden="false" customHeight="false" outlineLevel="0" collapsed="false">
      <c r="S1310" s="1"/>
    </row>
    <row r="1311" customFormat="false" ht="12.8" hidden="false" customHeight="false" outlineLevel="0" collapsed="false">
      <c r="S1311" s="1"/>
    </row>
    <row r="1312" customFormat="false" ht="12.8" hidden="false" customHeight="false" outlineLevel="0" collapsed="false">
      <c r="S1312" s="1"/>
    </row>
    <row r="1313" customFormat="false" ht="12.8" hidden="false" customHeight="false" outlineLevel="0" collapsed="false">
      <c r="S1313" s="1"/>
    </row>
    <row r="1314" customFormat="false" ht="12.8" hidden="false" customHeight="false" outlineLevel="0" collapsed="false">
      <c r="S1314" s="1"/>
    </row>
    <row r="1315" customFormat="false" ht="12.8" hidden="false" customHeight="false" outlineLevel="0" collapsed="false">
      <c r="S1315" s="1"/>
    </row>
    <row r="1316" customFormat="false" ht="12.8" hidden="false" customHeight="false" outlineLevel="0" collapsed="false">
      <c r="S1316" s="1"/>
    </row>
    <row r="1317" customFormat="false" ht="12.8" hidden="false" customHeight="false" outlineLevel="0" collapsed="false">
      <c r="S1317" s="1"/>
    </row>
    <row r="1318" customFormat="false" ht="12.8" hidden="false" customHeight="false" outlineLevel="0" collapsed="false">
      <c r="S1318" s="1"/>
    </row>
    <row r="1319" customFormat="false" ht="12.8" hidden="false" customHeight="false" outlineLevel="0" collapsed="false">
      <c r="S1319" s="1"/>
    </row>
    <row r="1320" customFormat="false" ht="12.8" hidden="false" customHeight="false" outlineLevel="0" collapsed="false">
      <c r="S1320" s="1"/>
    </row>
    <row r="1321" customFormat="false" ht="12.8" hidden="false" customHeight="false" outlineLevel="0" collapsed="false">
      <c r="S1321" s="1"/>
    </row>
    <row r="1322" customFormat="false" ht="12.8" hidden="false" customHeight="false" outlineLevel="0" collapsed="false">
      <c r="S1322" s="1"/>
    </row>
    <row r="1323" customFormat="false" ht="12.8" hidden="false" customHeight="false" outlineLevel="0" collapsed="false">
      <c r="S1323" s="1"/>
    </row>
    <row r="1324" customFormat="false" ht="12.8" hidden="false" customHeight="false" outlineLevel="0" collapsed="false">
      <c r="S1324" s="1"/>
    </row>
    <row r="1325" customFormat="false" ht="12.8" hidden="false" customHeight="false" outlineLevel="0" collapsed="false">
      <c r="S1325" s="1"/>
    </row>
    <row r="1326" customFormat="false" ht="12.8" hidden="false" customHeight="false" outlineLevel="0" collapsed="false">
      <c r="S1326" s="1"/>
    </row>
    <row r="1327" customFormat="false" ht="12.8" hidden="false" customHeight="false" outlineLevel="0" collapsed="false">
      <c r="S1327" s="1"/>
    </row>
    <row r="1328" customFormat="false" ht="12.8" hidden="false" customHeight="false" outlineLevel="0" collapsed="false">
      <c r="S1328" s="1"/>
    </row>
    <row r="1329" customFormat="false" ht="12.8" hidden="false" customHeight="false" outlineLevel="0" collapsed="false">
      <c r="S1329" s="1"/>
    </row>
    <row r="1330" customFormat="false" ht="12.8" hidden="false" customHeight="false" outlineLevel="0" collapsed="false">
      <c r="S1330" s="1"/>
    </row>
    <row r="1331" customFormat="false" ht="12.8" hidden="false" customHeight="false" outlineLevel="0" collapsed="false">
      <c r="S1331" s="1"/>
    </row>
    <row r="1332" customFormat="false" ht="12.8" hidden="false" customHeight="false" outlineLevel="0" collapsed="false">
      <c r="S1332" s="1"/>
    </row>
    <row r="1333" customFormat="false" ht="12.8" hidden="false" customHeight="false" outlineLevel="0" collapsed="false">
      <c r="S1333" s="1"/>
    </row>
    <row r="1334" customFormat="false" ht="12.8" hidden="false" customHeight="false" outlineLevel="0" collapsed="false">
      <c r="S1334" s="1"/>
    </row>
    <row r="1335" customFormat="false" ht="12.8" hidden="false" customHeight="false" outlineLevel="0" collapsed="false">
      <c r="S1335" s="1"/>
    </row>
    <row r="1336" customFormat="false" ht="12.8" hidden="false" customHeight="false" outlineLevel="0" collapsed="false">
      <c r="S1336" s="1"/>
    </row>
    <row r="1337" customFormat="false" ht="12.8" hidden="false" customHeight="false" outlineLevel="0" collapsed="false">
      <c r="S1337" s="1"/>
    </row>
    <row r="1338" customFormat="false" ht="12.8" hidden="false" customHeight="false" outlineLevel="0" collapsed="false">
      <c r="S1338" s="1"/>
    </row>
    <row r="1339" customFormat="false" ht="12.8" hidden="false" customHeight="false" outlineLevel="0" collapsed="false">
      <c r="S1339" s="1"/>
    </row>
    <row r="1340" customFormat="false" ht="12.8" hidden="false" customHeight="false" outlineLevel="0" collapsed="false">
      <c r="S1340" s="1"/>
    </row>
    <row r="1341" customFormat="false" ht="12.8" hidden="false" customHeight="false" outlineLevel="0" collapsed="false">
      <c r="S1341" s="1"/>
    </row>
    <row r="1342" customFormat="false" ht="12.8" hidden="false" customHeight="false" outlineLevel="0" collapsed="false">
      <c r="S1342" s="1"/>
    </row>
    <row r="1343" customFormat="false" ht="12.8" hidden="false" customHeight="false" outlineLevel="0" collapsed="false">
      <c r="S1343" s="1"/>
    </row>
    <row r="1344" customFormat="false" ht="12.8" hidden="false" customHeight="false" outlineLevel="0" collapsed="false">
      <c r="S1344" s="1"/>
    </row>
    <row r="1345" customFormat="false" ht="12.8" hidden="false" customHeight="false" outlineLevel="0" collapsed="false">
      <c r="S1345" s="1"/>
    </row>
    <row r="1346" customFormat="false" ht="12.8" hidden="false" customHeight="false" outlineLevel="0" collapsed="false">
      <c r="S1346" s="1"/>
    </row>
    <row r="1347" customFormat="false" ht="12.8" hidden="false" customHeight="false" outlineLevel="0" collapsed="false">
      <c r="S1347" s="1"/>
    </row>
    <row r="1348" customFormat="false" ht="12.8" hidden="false" customHeight="false" outlineLevel="0" collapsed="false">
      <c r="S1348" s="1"/>
    </row>
    <row r="1349" customFormat="false" ht="12.8" hidden="false" customHeight="false" outlineLevel="0" collapsed="false">
      <c r="S1349" s="1"/>
    </row>
    <row r="1350" customFormat="false" ht="12.8" hidden="false" customHeight="false" outlineLevel="0" collapsed="false">
      <c r="S1350" s="1"/>
    </row>
    <row r="1351" customFormat="false" ht="12.8" hidden="false" customHeight="false" outlineLevel="0" collapsed="false">
      <c r="S1351" s="1"/>
    </row>
    <row r="1352" customFormat="false" ht="12.8" hidden="false" customHeight="false" outlineLevel="0" collapsed="false">
      <c r="S1352" s="1"/>
    </row>
    <row r="1353" customFormat="false" ht="12.8" hidden="false" customHeight="false" outlineLevel="0" collapsed="false">
      <c r="S1353" s="1"/>
    </row>
    <row r="1354" customFormat="false" ht="12.8" hidden="false" customHeight="false" outlineLevel="0" collapsed="false">
      <c r="S1354" s="1"/>
    </row>
    <row r="1355" customFormat="false" ht="12.8" hidden="false" customHeight="false" outlineLevel="0" collapsed="false">
      <c r="S1355" s="1"/>
    </row>
    <row r="1356" customFormat="false" ht="12.8" hidden="false" customHeight="false" outlineLevel="0" collapsed="false">
      <c r="S1356" s="1"/>
    </row>
    <row r="1357" customFormat="false" ht="12.8" hidden="false" customHeight="false" outlineLevel="0" collapsed="false">
      <c r="S1357" s="1"/>
    </row>
    <row r="1358" customFormat="false" ht="12.8" hidden="false" customHeight="false" outlineLevel="0" collapsed="false">
      <c r="S1358" s="1"/>
    </row>
    <row r="1359" customFormat="false" ht="12.8" hidden="false" customHeight="false" outlineLevel="0" collapsed="false">
      <c r="S1359" s="1"/>
    </row>
    <row r="1360" customFormat="false" ht="12.8" hidden="false" customHeight="false" outlineLevel="0" collapsed="false">
      <c r="S1360" s="1"/>
    </row>
    <row r="1361" customFormat="false" ht="12.8" hidden="false" customHeight="false" outlineLevel="0" collapsed="false">
      <c r="S1361" s="1"/>
    </row>
    <row r="1362" customFormat="false" ht="12.8" hidden="false" customHeight="false" outlineLevel="0" collapsed="false">
      <c r="S1362" s="1"/>
    </row>
    <row r="1363" customFormat="false" ht="12.8" hidden="false" customHeight="false" outlineLevel="0" collapsed="false">
      <c r="S1363" s="1"/>
    </row>
    <row r="1364" customFormat="false" ht="12.8" hidden="false" customHeight="false" outlineLevel="0" collapsed="false">
      <c r="S1364" s="1"/>
    </row>
    <row r="1365" customFormat="false" ht="12.8" hidden="false" customHeight="false" outlineLevel="0" collapsed="false">
      <c r="S1365" s="1"/>
    </row>
    <row r="1366" customFormat="false" ht="12.8" hidden="false" customHeight="false" outlineLevel="0" collapsed="false">
      <c r="S1366" s="1"/>
    </row>
    <row r="1367" customFormat="false" ht="12.8" hidden="false" customHeight="false" outlineLevel="0" collapsed="false">
      <c r="S1367" s="1"/>
    </row>
    <row r="1368" customFormat="false" ht="12.8" hidden="false" customHeight="false" outlineLevel="0" collapsed="false">
      <c r="S1368" s="1"/>
    </row>
    <row r="1369" customFormat="false" ht="12.8" hidden="false" customHeight="false" outlineLevel="0" collapsed="false">
      <c r="S1369" s="1"/>
    </row>
  </sheetData>
  <autoFilter ref="A7:S569"/>
  <mergeCells count="91">
    <mergeCell ref="P1:S1"/>
    <mergeCell ref="A2:S2"/>
    <mergeCell ref="A3:S3"/>
    <mergeCell ref="A4:A6"/>
    <mergeCell ref="B4:B6"/>
    <mergeCell ref="C4:D4"/>
    <mergeCell ref="E4:E6"/>
    <mergeCell ref="F4:F6"/>
    <mergeCell ref="G4:G6"/>
    <mergeCell ref="H4:H6"/>
    <mergeCell ref="I4:I5"/>
    <mergeCell ref="J4:K4"/>
    <mergeCell ref="L4:L5"/>
    <mergeCell ref="M4:P4"/>
    <mergeCell ref="Q4:Q5"/>
    <mergeCell ref="R4:R5"/>
    <mergeCell ref="S4:S6"/>
    <mergeCell ref="C5:C6"/>
    <mergeCell ref="D5:D6"/>
    <mergeCell ref="A8:B8"/>
    <mergeCell ref="A9:B9"/>
    <mergeCell ref="A12:B12"/>
    <mergeCell ref="A15:B15"/>
    <mergeCell ref="A58:B58"/>
    <mergeCell ref="A115:B115"/>
    <mergeCell ref="A150:B150"/>
    <mergeCell ref="A151:B151"/>
    <mergeCell ref="A154:B154"/>
    <mergeCell ref="A156:B156"/>
    <mergeCell ref="A159:B159"/>
    <mergeCell ref="A160:B160"/>
    <mergeCell ref="A163:B163"/>
    <mergeCell ref="A165:B165"/>
    <mergeCell ref="A168:B168"/>
    <mergeCell ref="A169:B169"/>
    <mergeCell ref="A173:B173"/>
    <mergeCell ref="A176:B176"/>
    <mergeCell ref="A179:B179"/>
    <mergeCell ref="A180:B180"/>
    <mergeCell ref="A204:B204"/>
    <mergeCell ref="A221:B221"/>
    <mergeCell ref="A243:B243"/>
    <mergeCell ref="A244:B244"/>
    <mergeCell ref="A249:B249"/>
    <mergeCell ref="A261:B261"/>
    <mergeCell ref="A271:B271"/>
    <mergeCell ref="A272:B272"/>
    <mergeCell ref="A277:B277"/>
    <mergeCell ref="A280:B280"/>
    <mergeCell ref="A286:B286"/>
    <mergeCell ref="A287:B287"/>
    <mergeCell ref="A301:B301"/>
    <mergeCell ref="A317:B317"/>
    <mergeCell ref="A321:B321"/>
    <mergeCell ref="A322:B322"/>
    <mergeCell ref="A324:B324"/>
    <mergeCell ref="A326:B326"/>
    <mergeCell ref="A328:B328"/>
    <mergeCell ref="A329:B329"/>
    <mergeCell ref="A336:B336"/>
    <mergeCell ref="A340:B340"/>
    <mergeCell ref="A352:B352"/>
    <mergeCell ref="A353:B353"/>
    <mergeCell ref="A361:B361"/>
    <mergeCell ref="A371:B371"/>
    <mergeCell ref="A393:B393"/>
    <mergeCell ref="A394:B394"/>
    <mergeCell ref="A398:B398"/>
    <mergeCell ref="A404:B404"/>
    <mergeCell ref="A410:B410"/>
    <mergeCell ref="A411:B411"/>
    <mergeCell ref="A415:B415"/>
    <mergeCell ref="A421:B421"/>
    <mergeCell ref="A424:B424"/>
    <mergeCell ref="A425:B425"/>
    <mergeCell ref="A428:B428"/>
    <mergeCell ref="A430:B430"/>
    <mergeCell ref="A433:B433"/>
    <mergeCell ref="A434:B434"/>
    <mergeCell ref="A449:B449"/>
    <mergeCell ref="A470:B470"/>
    <mergeCell ref="A489:B489"/>
    <mergeCell ref="A490:B490"/>
    <mergeCell ref="A518:B518"/>
    <mergeCell ref="A538:B538"/>
    <mergeCell ref="A552:B552"/>
    <mergeCell ref="A553:B553"/>
    <mergeCell ref="A557:B557"/>
    <mergeCell ref="A562:B562"/>
    <mergeCell ref="A568:B568"/>
    <mergeCell ref="A569:B569"/>
  </mergeCell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EB864"/>
  <sheetViews>
    <sheetView showFormulas="false" showGridLines="true" showRowColHeaders="true" showZeros="true" rightToLeft="false" tabSelected="false" showOutlineSymbols="true" defaultGridColor="true" view="normal" topLeftCell="A1" colorId="64" zoomScale="82" zoomScaleNormal="82" zoomScalePageLayoutView="100" workbookViewId="0">
      <selection pane="topLeft" activeCell="A1" activeCellId="0" sqref="A1"/>
    </sheetView>
  </sheetViews>
  <sheetFormatPr defaultColWidth="11.7421875" defaultRowHeight="12.75" zeroHeight="false" outlineLevelRow="0" outlineLevelCol="0"/>
  <cols>
    <col collapsed="false" customWidth="true" hidden="false" outlineLevel="0" max="1" min="1" style="7" width="6.52"/>
    <col collapsed="false" customWidth="true" hidden="false" outlineLevel="0" max="2" min="2" style="7" width="94"/>
    <col collapsed="false" customWidth="true" hidden="false" outlineLevel="0" max="3" min="3" style="7" width="22.66"/>
    <col collapsed="false" customWidth="true" hidden="false" outlineLevel="0" max="4" min="4" style="120" width="19.66"/>
    <col collapsed="false" customWidth="true" hidden="false" outlineLevel="0" max="5" min="5" style="7" width="18"/>
    <col collapsed="false" customWidth="true" hidden="false" outlineLevel="0" max="6" min="6" style="7" width="17.83"/>
    <col collapsed="false" customWidth="true" hidden="false" outlineLevel="0" max="7" min="7" style="7" width="20.99"/>
    <col collapsed="false" customWidth="true" hidden="false" outlineLevel="0" max="8" min="8" style="7" width="20.31"/>
    <col collapsed="false" customWidth="true" hidden="false" outlineLevel="0" max="9" min="9" style="7" width="16.32"/>
    <col collapsed="false" customWidth="true" hidden="false" outlineLevel="0" max="10" min="10" style="7" width="9.16"/>
    <col collapsed="false" customWidth="true" hidden="false" outlineLevel="0" max="11" min="11" style="7" width="18.5"/>
    <col collapsed="false" customWidth="true" hidden="false" outlineLevel="0" max="12" min="12" style="121" width="15.81"/>
    <col collapsed="false" customWidth="true" hidden="false" outlineLevel="0" max="13" min="13" style="121" width="17.83"/>
    <col collapsed="false" customWidth="false" hidden="false" outlineLevel="0" max="14" min="14" style="121" width="11.82"/>
    <col collapsed="false" customWidth="true" hidden="false" outlineLevel="0" max="15" min="15" style="121" width="18.33"/>
    <col collapsed="false" customWidth="true" hidden="false" outlineLevel="0" max="16" min="16" style="121" width="16.32"/>
    <col collapsed="false" customWidth="true" hidden="false" outlineLevel="0" max="17" min="17" style="121" width="19"/>
    <col collapsed="false" customWidth="true" hidden="false" outlineLevel="0" max="18" min="18" style="7" width="17.33"/>
    <col collapsed="false" customWidth="true" hidden="false" outlineLevel="0" max="19" min="19" style="7" width="15.98"/>
    <col collapsed="false" customWidth="true" hidden="false" outlineLevel="0" max="20" min="20" style="122" width="18.66"/>
    <col collapsed="false" customWidth="true" hidden="false" outlineLevel="0" max="21" min="21" style="123" width="15.98"/>
    <col collapsed="false" customWidth="true" hidden="false" outlineLevel="0" max="22" min="22" style="124" width="13.66"/>
    <col collapsed="false" customWidth="false" hidden="false" outlineLevel="0" max="132" min="23" style="7" width="11.82"/>
  </cols>
  <sheetData>
    <row r="1" customFormat="false" ht="12.75" hidden="false" customHeight="false" outlineLevel="0" collapsed="false">
      <c r="A1" s="125"/>
      <c r="B1" s="126"/>
      <c r="C1" s="127"/>
      <c r="D1" s="127"/>
      <c r="E1" s="127"/>
      <c r="F1" s="127"/>
      <c r="G1" s="127"/>
      <c r="H1" s="127"/>
      <c r="I1" s="127"/>
      <c r="J1" s="128"/>
      <c r="K1" s="128"/>
      <c r="L1" s="128"/>
      <c r="M1" s="127"/>
      <c r="N1" s="128"/>
      <c r="O1" s="127"/>
      <c r="P1" s="128"/>
      <c r="Q1" s="127"/>
      <c r="R1" s="127"/>
      <c r="S1" s="127"/>
      <c r="T1" s="129"/>
      <c r="U1" s="127"/>
      <c r="V1" s="125"/>
    </row>
    <row r="2" customFormat="false" ht="12.75" hidden="false" customHeight="true" outlineLevel="0" collapsed="false">
      <c r="A2" s="125"/>
      <c r="B2" s="130"/>
      <c r="C2" s="131" t="s">
        <v>616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0"/>
      <c r="Q2" s="130"/>
      <c r="R2" s="132"/>
      <c r="S2" s="132"/>
      <c r="T2" s="129"/>
      <c r="U2" s="133"/>
      <c r="V2" s="125"/>
    </row>
    <row r="3" customFormat="false" ht="12.75" hidden="false" customHeight="false" outlineLevel="0" collapsed="false">
      <c r="A3" s="125"/>
      <c r="B3" s="126"/>
      <c r="C3" s="133"/>
      <c r="D3" s="127"/>
      <c r="E3" s="133"/>
      <c r="F3" s="132"/>
      <c r="G3" s="132"/>
      <c r="H3" s="132"/>
      <c r="I3" s="132"/>
      <c r="J3" s="132"/>
      <c r="K3" s="132"/>
      <c r="L3" s="130"/>
      <c r="M3" s="130"/>
      <c r="N3" s="130"/>
      <c r="O3" s="127"/>
      <c r="P3" s="130"/>
      <c r="Q3" s="130"/>
      <c r="R3" s="132"/>
      <c r="S3" s="132"/>
      <c r="T3" s="129"/>
      <c r="U3" s="133"/>
      <c r="V3" s="125"/>
    </row>
    <row r="4" customFormat="false" ht="16.5" hidden="false" customHeight="true" outlineLevel="0" collapsed="false">
      <c r="A4" s="134" t="s">
        <v>3</v>
      </c>
      <c r="B4" s="134" t="s">
        <v>617</v>
      </c>
      <c r="C4" s="135" t="s">
        <v>618</v>
      </c>
      <c r="D4" s="136" t="s">
        <v>619</v>
      </c>
      <c r="E4" s="136"/>
      <c r="F4" s="136"/>
      <c r="G4" s="136"/>
      <c r="H4" s="136"/>
      <c r="I4" s="136"/>
      <c r="J4" s="135" t="s">
        <v>620</v>
      </c>
      <c r="K4" s="135"/>
      <c r="L4" s="136" t="s">
        <v>621</v>
      </c>
      <c r="M4" s="136"/>
      <c r="N4" s="136" t="s">
        <v>622</v>
      </c>
      <c r="O4" s="136"/>
      <c r="P4" s="136" t="s">
        <v>623</v>
      </c>
      <c r="Q4" s="136"/>
      <c r="R4" s="135" t="s">
        <v>624</v>
      </c>
      <c r="S4" s="135" t="s">
        <v>625</v>
      </c>
      <c r="T4" s="129" t="s">
        <v>626</v>
      </c>
      <c r="U4" s="135" t="s">
        <v>627</v>
      </c>
      <c r="V4" s="137" t="s">
        <v>16</v>
      </c>
    </row>
    <row r="5" customFormat="false" ht="63.75" hidden="false" customHeight="true" outlineLevel="0" collapsed="false">
      <c r="A5" s="134"/>
      <c r="B5" s="134"/>
      <c r="C5" s="135"/>
      <c r="D5" s="127" t="s">
        <v>628</v>
      </c>
      <c r="E5" s="133" t="s">
        <v>629</v>
      </c>
      <c r="F5" s="133" t="s">
        <v>630</v>
      </c>
      <c r="G5" s="133" t="s">
        <v>631</v>
      </c>
      <c r="H5" s="133" t="s">
        <v>632</v>
      </c>
      <c r="I5" s="133" t="s">
        <v>633</v>
      </c>
      <c r="J5" s="135"/>
      <c r="K5" s="135"/>
      <c r="L5" s="136"/>
      <c r="M5" s="136"/>
      <c r="N5" s="136"/>
      <c r="O5" s="136"/>
      <c r="P5" s="136"/>
      <c r="Q5" s="136"/>
      <c r="R5" s="135"/>
      <c r="S5" s="135"/>
      <c r="T5" s="129"/>
      <c r="U5" s="135"/>
      <c r="V5" s="137"/>
    </row>
    <row r="6" customFormat="false" ht="13.5" hidden="false" customHeight="true" outlineLevel="0" collapsed="false">
      <c r="A6" s="134"/>
      <c r="B6" s="134"/>
      <c r="C6" s="133" t="s">
        <v>26</v>
      </c>
      <c r="D6" s="127" t="s">
        <v>26</v>
      </c>
      <c r="E6" s="133" t="s">
        <v>26</v>
      </c>
      <c r="F6" s="133" t="s">
        <v>26</v>
      </c>
      <c r="G6" s="133" t="s">
        <v>26</v>
      </c>
      <c r="H6" s="133" t="s">
        <v>26</v>
      </c>
      <c r="I6" s="133" t="s">
        <v>26</v>
      </c>
      <c r="J6" s="133" t="s">
        <v>634</v>
      </c>
      <c r="K6" s="133" t="s">
        <v>26</v>
      </c>
      <c r="L6" s="127" t="s">
        <v>635</v>
      </c>
      <c r="M6" s="127" t="s">
        <v>26</v>
      </c>
      <c r="N6" s="127" t="s">
        <v>635</v>
      </c>
      <c r="O6" s="127" t="s">
        <v>26</v>
      </c>
      <c r="P6" s="127" t="s">
        <v>635</v>
      </c>
      <c r="Q6" s="127" t="s">
        <v>26</v>
      </c>
      <c r="R6" s="133" t="s">
        <v>26</v>
      </c>
      <c r="S6" s="133" t="s">
        <v>26</v>
      </c>
      <c r="T6" s="129" t="s">
        <v>26</v>
      </c>
      <c r="U6" s="133" t="s">
        <v>26</v>
      </c>
      <c r="V6" s="137"/>
    </row>
    <row r="7" customFormat="false" ht="12.75" hidden="false" customHeight="false" outlineLevel="0" collapsed="false">
      <c r="A7" s="125" t="n">
        <v>1</v>
      </c>
      <c r="B7" s="125" t="n">
        <v>2</v>
      </c>
      <c r="C7" s="125" t="n">
        <v>3</v>
      </c>
      <c r="D7" s="125" t="n">
        <v>4</v>
      </c>
      <c r="E7" s="125" t="n">
        <v>5</v>
      </c>
      <c r="F7" s="125" t="n">
        <v>6</v>
      </c>
      <c r="G7" s="125" t="n">
        <v>7</v>
      </c>
      <c r="H7" s="125" t="n">
        <v>8</v>
      </c>
      <c r="I7" s="125" t="n">
        <v>9</v>
      </c>
      <c r="J7" s="125" t="n">
        <v>10</v>
      </c>
      <c r="K7" s="125" t="n">
        <v>11</v>
      </c>
      <c r="L7" s="125" t="n">
        <v>12</v>
      </c>
      <c r="M7" s="125" t="n">
        <v>13</v>
      </c>
      <c r="N7" s="125" t="n">
        <v>14</v>
      </c>
      <c r="O7" s="125" t="n">
        <v>15</v>
      </c>
      <c r="P7" s="125" t="n">
        <v>16</v>
      </c>
      <c r="Q7" s="125" t="n">
        <v>17</v>
      </c>
      <c r="R7" s="125" t="n">
        <v>18</v>
      </c>
      <c r="S7" s="125" t="n">
        <v>19</v>
      </c>
      <c r="T7" s="125" t="n">
        <v>20</v>
      </c>
      <c r="U7" s="125" t="n">
        <v>21</v>
      </c>
      <c r="V7" s="125" t="n">
        <v>22</v>
      </c>
    </row>
    <row r="8" customFormat="false" ht="12.75" hidden="false" customHeight="true" outlineLevel="0" collapsed="false">
      <c r="A8" s="138" t="s">
        <v>636</v>
      </c>
      <c r="B8" s="138"/>
      <c r="C8" s="139" t="n">
        <f aca="false">'Раздел 2'!C9+'Раздел 2'!C12+'Раздел 2'!C15</f>
        <v>4235219183.3538</v>
      </c>
      <c r="D8" s="139" t="n">
        <f aca="false">D9+D12+D15</f>
        <v>184274727.2639</v>
      </c>
      <c r="E8" s="139" t="n">
        <f aca="false">E9+E12+E15</f>
        <v>541563206.04506</v>
      </c>
      <c r="F8" s="139" t="n">
        <f aca="false">F9+F12+F15</f>
        <v>7573582.2635</v>
      </c>
      <c r="G8" s="139" t="n">
        <f aca="false">G9+G12+G15</f>
        <v>133241099.639</v>
      </c>
      <c r="H8" s="139" t="n">
        <f aca="false">H9+H12+H15</f>
        <v>55994231.5896</v>
      </c>
      <c r="I8" s="139" t="n">
        <f aca="false">I9+I12+I15</f>
        <v>129676380.022</v>
      </c>
      <c r="J8" s="139" t="n">
        <f aca="false">J9+J12+J15</f>
        <v>0</v>
      </c>
      <c r="K8" s="139" t="n">
        <f aca="false">K9+K12+K15</f>
        <v>0</v>
      </c>
      <c r="L8" s="139" t="n">
        <f aca="false">L9+L12+L15</f>
        <v>0</v>
      </c>
      <c r="M8" s="139" t="n">
        <f aca="false">M9+M12+M15</f>
        <v>1259908235.57365</v>
      </c>
      <c r="N8" s="139" t="n">
        <f aca="false">N9+N12+N15</f>
        <v>0</v>
      </c>
      <c r="O8" s="139" t="n">
        <f aca="false">O9+O12+O15</f>
        <v>158169368.14031</v>
      </c>
      <c r="P8" s="139" t="n">
        <f aca="false">P9+P12+P15</f>
        <v>0</v>
      </c>
      <c r="Q8" s="139" t="n">
        <f aca="false">Q9+Q12+Q15</f>
        <v>1363095674.8702</v>
      </c>
      <c r="R8" s="139" t="n">
        <f aca="false">R9+R12+R15</f>
        <v>47371886.965</v>
      </c>
      <c r="S8" s="139" t="n">
        <f aca="false">S9+S12+S15</f>
        <v>40584390.8128</v>
      </c>
      <c r="T8" s="140" t="n">
        <f aca="false">T9+T12+T15</f>
        <v>223820642.181006</v>
      </c>
      <c r="U8" s="139" t="n">
        <f aca="false">U9+U12+U15</f>
        <v>81767215.1546494</v>
      </c>
      <c r="V8" s="141"/>
    </row>
    <row r="9" customFormat="false" ht="12.75" hidden="false" customHeight="true" outlineLevel="0" collapsed="false">
      <c r="A9" s="142" t="s">
        <v>637</v>
      </c>
      <c r="B9" s="142"/>
      <c r="C9" s="143" t="n">
        <f aca="false">C58+C154+C163+C173+C204+C249+C277+C301+C324+C336+C361+C398+C415+C428+C449+C518+C557</f>
        <v>808316261.559425</v>
      </c>
      <c r="D9" s="143" t="n">
        <f aca="false">D58+D154+D163+D173+D204+D249+D277+D301+D324+D336+D361+D398+D415+D428+D449+D518+D557</f>
        <v>39140101.076</v>
      </c>
      <c r="E9" s="143" t="n">
        <f aca="false">E58+E154+E163+E173+E204+E249+E277+E301+E324+E336+E361+E398+E415+E428+E449+E518+E557</f>
        <v>81471456.628</v>
      </c>
      <c r="F9" s="143" t="n">
        <f aca="false">F58+F154+F163+F173+F204+F249+F277+F301+F324+F336+F361+F398+F415+F428+F449+F518+F557</f>
        <v>0</v>
      </c>
      <c r="G9" s="143" t="n">
        <f aca="false">G58+G154+G163+G173+G204+G249+G277+G301+G324+G336+G361+G398+G415+G428+G449+G518+G557</f>
        <v>24760575.56</v>
      </c>
      <c r="H9" s="143" t="n">
        <f aca="false">H58+H154+H163+H173+H204+H249+H277+H301+H324+H336+H361+H398+H415+H428+H449+H518+H557</f>
        <v>0</v>
      </c>
      <c r="I9" s="143" t="n">
        <f aca="false">I58+I154+I163+I173+I204+I249+I277+I301+I324+I336+I361+I398+I415+I428+I449+I518+I557</f>
        <v>21215041.256</v>
      </c>
      <c r="J9" s="143" t="n">
        <f aca="false">J58+J154+J163+J173+J204+J249+J277+J301+J324+J336+J361+J398+J415+J428+J449+J518+J557</f>
        <v>0</v>
      </c>
      <c r="K9" s="143" t="n">
        <f aca="false">K58+K154+K163+K173+K204+K249+K277+K301+K324+K336+K361+K398+K415+K428+K449+K518+K557</f>
        <v>0</v>
      </c>
      <c r="L9" s="143" t="n">
        <f aca="false">L58+L154+L163+L173+L204+L249+L277+L301+L324+L336+L361+L398+L415+L428+L449+L518+L557</f>
        <v>0</v>
      </c>
      <c r="M9" s="143" t="n">
        <f aca="false">M58+M154+M163+M173+M204+M249+M277+M301+M324+M336+M361+M398+M415+M428+M449+M518+M557</f>
        <v>319880237.818</v>
      </c>
      <c r="N9" s="143" t="n">
        <f aca="false">N58+N154+N163+N173+N204+N249+N277+N301+N324+N336+N361+N398+N415+N428+N449+N518+N557</f>
        <v>0</v>
      </c>
      <c r="O9" s="143" t="n">
        <f aca="false">O58+O154+O163+O173+O204+O249+O277+O301+O324+O336+O361+O398+O415+O428+O449+O518+O557</f>
        <v>13056410.79285</v>
      </c>
      <c r="P9" s="143" t="n">
        <f aca="false">P58+P154+P163+P173+P204+P249+P277+P301+P324+P336+P361+P398+P415+P428+P449+P518+P557</f>
        <v>0</v>
      </c>
      <c r="Q9" s="143" t="n">
        <f aca="false">Q58+Q154+Q163+Q173+Q204+Q249+Q277+Q301+Q324+Q336+Q361+Q398+Q415+Q428+Q449+Q518+Q557</f>
        <v>243223791.06</v>
      </c>
      <c r="R9" s="143" t="n">
        <f aca="false">R58+R154+R163+R173+R204+R249+R277+R301+R324+R336+R361+R398+R415+R428+R449+R518+R557</f>
        <v>7668949.336</v>
      </c>
      <c r="S9" s="143" t="n">
        <f aca="false">S58+S154+S163+S173+S204+S249+S277+S301+S324+S336+S361+S398+S415+S428+S449+S518+S557</f>
        <v>1680288.98</v>
      </c>
      <c r="T9" s="144" t="n">
        <f aca="false">T58+T154+T163+T173+T204+T249+T277+T301+T324+T336+T361+T398+T415+T428+T449+T518+T557</f>
        <v>40539408.3213764</v>
      </c>
      <c r="U9" s="143" t="n">
        <f aca="false">U58+U154+U163+U173+U204+U249+U277+U301+U324+U336+U361+U398+U415+U428+U449+U518+U557</f>
        <v>15384547.7211989</v>
      </c>
      <c r="V9" s="29" t="n">
        <v>2022</v>
      </c>
    </row>
    <row r="10" customFormat="false" ht="12.75" hidden="false" customHeight="true" outlineLevel="0" collapsed="false">
      <c r="A10" s="142"/>
      <c r="B10" s="142" t="s">
        <v>47</v>
      </c>
      <c r="C10" s="143" t="n">
        <f aca="false">C9-C11</f>
        <v>615890628.561836</v>
      </c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29" t="n">
        <v>2022</v>
      </c>
    </row>
    <row r="11" s="147" customFormat="true" ht="12.75" hidden="false" customHeight="true" outlineLevel="0" collapsed="false">
      <c r="A11" s="145"/>
      <c r="B11" s="145" t="s">
        <v>48</v>
      </c>
      <c r="C11" s="146" t="n">
        <f aca="false">C516+C35</f>
        <v>192425632.997589</v>
      </c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35" t="n">
        <v>2022</v>
      </c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</row>
    <row r="12" customFormat="false" ht="12.75" hidden="false" customHeight="true" outlineLevel="0" collapsed="false">
      <c r="A12" s="142" t="s">
        <v>638</v>
      </c>
      <c r="B12" s="142"/>
      <c r="C12" s="143" t="n">
        <f aca="false">C115+C156+C165+C176+C221+C261+C280+C317+C326+C340+C371+C404+C421+C430+C470+C538+C562</f>
        <v>1449071827.02446</v>
      </c>
      <c r="D12" s="143" t="n">
        <f aca="false">D115+D156+D165+D176+D221+D261+D280+D317+D326+D340+D371+D404+D421+D430+D470+D538+D562</f>
        <v>59315097.067</v>
      </c>
      <c r="E12" s="143" t="n">
        <f aca="false">E115+E156+E165+E176+E221+E261+E280+E317+E326+E340+E371+E404+E421+E430+E470+E538+E562</f>
        <v>182245780.874</v>
      </c>
      <c r="F12" s="143" t="n">
        <f aca="false">F115+F156+F165+F176+F221+F261+F280+F317+F326+F340+F371+F404+F421+F430+F470+F538+F562</f>
        <v>0</v>
      </c>
      <c r="G12" s="143" t="n">
        <f aca="false">G115+G156+G165+G176+G221+G261+G280+G317+G326+G340+G371+G404+G421+G430+G470+G538+G562</f>
        <v>32710291.342</v>
      </c>
      <c r="H12" s="143" t="n">
        <f aca="false">H115+H156+H165+H176+H221+H261+H280+H317+H326+H340+H371+H404+H421+H430+H470+H538+H562</f>
        <v>18105009.6136</v>
      </c>
      <c r="I12" s="143" t="n">
        <f aca="false">I115+I156+I165+I176+I221+I261+I280+I317+I326+I340+I371+I404+I421+I430+I470+I538+I562</f>
        <v>36085263.0244</v>
      </c>
      <c r="J12" s="143" t="n">
        <f aca="false">J115+J156+J165+J176+J221+J261+J280+J317+J326+J340+J371+J404+J421+J430+J470+J538+J562</f>
        <v>0</v>
      </c>
      <c r="K12" s="143" t="n">
        <f aca="false">K115+K156+K165+K176+K221+K261+K280+K317+K326+K340+K371+K404+K421+K430+K470+K538+K562</f>
        <v>0</v>
      </c>
      <c r="L12" s="143" t="n">
        <f aca="false">L115+L156+L165+L176+L221+L261+L280+L317+L326+L340+L371+L404+L421+L430+L470+L538+L562</f>
        <v>0</v>
      </c>
      <c r="M12" s="143" t="n">
        <f aca="false">M115+M156+M165+M176+M221+M261+M280+M317+M326+M340+M371+M404+M421+M430+M470+M538+M562</f>
        <v>504843220.198</v>
      </c>
      <c r="N12" s="143" t="n">
        <f aca="false">N115+N156+N165+N176+N221+N261+N280+N317+N326+N340+N371+N404+N421+N430+N470+N538+N562</f>
        <v>0</v>
      </c>
      <c r="O12" s="143" t="n">
        <f aca="false">O115+O156+O165+O176+O221+O261+O280+O317+O326+O340+O371+O404+O421+O430+O470+O538+O562</f>
        <v>62894363.7325</v>
      </c>
      <c r="P12" s="143" t="n">
        <f aca="false">P115+P156+P165+P176+P221+P261+P280+P317+P326+P340+P371+P404+P421+P430+P470+P538+P562</f>
        <v>0</v>
      </c>
      <c r="Q12" s="143" t="n">
        <f aca="false">Q115+Q156+Q165+Q176+Q221+Q261+Q280+Q317+Q326+Q340+Q371+Q404+Q421+Q430+Q470+Q538+Q562</f>
        <v>408825108.562</v>
      </c>
      <c r="R12" s="143" t="n">
        <f aca="false">R115+R156+R165+R176+R221+R261+R280+R317+R326+R340+R371+R404+R421+R430+R470+R538+R562</f>
        <v>12084028.868</v>
      </c>
      <c r="S12" s="143" t="n">
        <f aca="false">S115+S156+S165+S176+S221+S261+S280+S317+S326+S340+S371+S404+S421+S430+S470+S538+S562</f>
        <v>16577618.08</v>
      </c>
      <c r="T12" s="144" t="n">
        <f aca="false">T115+T156+T165+T176+T221+T261+T280+T317+T326+T340+T371+T404+T421+T430+T470+T538+T562</f>
        <v>81745790.6084481</v>
      </c>
      <c r="U12" s="143" t="n">
        <f aca="false">U115+U156+U165+U176+U221+U261+U280+U317+U326+U340+U371+U404+U421+U430+U470+U538+U562</f>
        <v>27298528.054511</v>
      </c>
      <c r="V12" s="29" t="n">
        <v>2023</v>
      </c>
    </row>
    <row r="13" customFormat="false" ht="12.75" hidden="false" customHeight="true" outlineLevel="0" collapsed="false">
      <c r="A13" s="142"/>
      <c r="B13" s="142" t="s">
        <v>51</v>
      </c>
      <c r="C13" s="143" t="n">
        <f aca="false">C12-C14</f>
        <v>597773416.107043</v>
      </c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29" t="n">
        <v>2023</v>
      </c>
    </row>
    <row r="14" s="147" customFormat="true" ht="12.75" hidden="false" customHeight="true" outlineLevel="0" collapsed="false">
      <c r="A14" s="145"/>
      <c r="B14" s="145" t="s">
        <v>52</v>
      </c>
      <c r="C14" s="146" t="n">
        <f aca="false">C62+C81+C82+C83+C84+C85+C86+C529+C530+C531+C533+C534</f>
        <v>851298410.917416</v>
      </c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35" t="n">
        <v>2023</v>
      </c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</row>
    <row r="15" customFormat="false" ht="12.75" hidden="false" customHeight="true" outlineLevel="0" collapsed="false">
      <c r="A15" s="142" t="s">
        <v>639</v>
      </c>
      <c r="B15" s="142"/>
      <c r="C15" s="143" t="n">
        <f aca="false">C150+C159+C168+C179+C243+C271+C286+C321+C328+C352+C393+C410+C424+C433+C489+C552+C568</f>
        <v>1977831094.76992</v>
      </c>
      <c r="D15" s="143" t="n">
        <f aca="false">D150+D159+D168+D179+D243+D271+D286+D321+D328+D352+D393+D410+D424+D433+D489+D552+D568</f>
        <v>85819529.1209</v>
      </c>
      <c r="E15" s="143" t="n">
        <f aca="false">E150+E159+E168+E179+E243+E271+E286+E321+E328+E352+E393+E410+E424+E433+E489+E552+E568</f>
        <v>277845968.54306</v>
      </c>
      <c r="F15" s="143" t="n">
        <f aca="false">F150+F159+F168+F179+F243+F271+F286+F321+F328+F352+F393+F410+F424+F433+F489+F552+F568</f>
        <v>7573582.2635</v>
      </c>
      <c r="G15" s="143" t="n">
        <f aca="false">G150+G159+G168+G179+G243+G271+G286+G321+G328+G352+G393+G410+G424+G433+G489+G552+G568</f>
        <v>75770232.737</v>
      </c>
      <c r="H15" s="143" t="n">
        <f aca="false">H150+H159+H168+H179+H243+H271+H286+H321+H328+H352+H393+H410+H424+H433+H489+H552+H568</f>
        <v>37889221.976</v>
      </c>
      <c r="I15" s="143" t="n">
        <f aca="false">I150+I159+I168+I179+I243+I271+I286+I321+I328+I352+I393+I410+I424+I433+I489+I552+I568</f>
        <v>72376075.7416</v>
      </c>
      <c r="J15" s="143" t="n">
        <f aca="false">J150+J159+J168+J179+J243+J271+J286+J321+J328+J352+J393+J410+J424+J433+J489+J552+J568</f>
        <v>0</v>
      </c>
      <c r="K15" s="143" t="n">
        <f aca="false">K150+K159+K168+K179+K243+K271+K286+K321+K328+K352+K393+K410+K424+K433+K489+K552+K568</f>
        <v>0</v>
      </c>
      <c r="L15" s="143" t="n">
        <f aca="false">L150+L159+L168+L179+L243+L271+L286+L321+L328+L352+L393+L410+L424+L433+L489+L552+L568</f>
        <v>0</v>
      </c>
      <c r="M15" s="143" t="n">
        <f aca="false">M150+M159+M168+M179+M243+M271+M286+M321+M328+M352+M393+M410+M424+M433+M489+M552+M568</f>
        <v>435184777.55765</v>
      </c>
      <c r="N15" s="143" t="n">
        <f aca="false">N150+N159+N168+N179+N243+N271+N286+N321+N328+N352+N393+N410+N424+N433+N489+N552+N568</f>
        <v>0</v>
      </c>
      <c r="O15" s="143" t="n">
        <f aca="false">O150+O159+O168+O179+O243+O271+O286+O321+O328+O352+O393+O410+O424+O433+O489+O552+O568</f>
        <v>82218593.61496</v>
      </c>
      <c r="P15" s="143" t="n">
        <f aca="false">P150+P159+P168+P179+P243+P271+P286+P321+P328+P352+P393+P410+P424+P433+P489+P552+P568</f>
        <v>0</v>
      </c>
      <c r="Q15" s="143" t="n">
        <f aca="false">Q150+Q159+Q168+Q179+Q243+Q271+Q286+Q321+Q328+Q352+Q393+Q410+Q424+Q433+Q489+Q552+Q568</f>
        <v>711046775.2482</v>
      </c>
      <c r="R15" s="143" t="n">
        <f aca="false">R150+R159+R168+R179+R243+R271+R286+R321+R328+R352+R393+R410+R424+R433+R489+R552+R568</f>
        <v>27618908.761</v>
      </c>
      <c r="S15" s="143" t="n">
        <f aca="false">S150+S159+S168+S179+S243+S271+S286+S321+S328+S352+S393+S410+S424+S433+S489+S552+S568</f>
        <v>22326483.7528</v>
      </c>
      <c r="T15" s="144" t="n">
        <f aca="false">T150+T159+T168+T179+T243+T271+T286+T321+T328+T352+T393+T410+T424+T433+T489+T552+T568</f>
        <v>101535443.251181</v>
      </c>
      <c r="U15" s="143" t="n">
        <f aca="false">U150+U159+U168+U179+U243+U271+U286+U321+U328+U352+U393+U410+U424+U433+U489+U552+U568</f>
        <v>39084139.3789395</v>
      </c>
      <c r="V15" s="29" t="n">
        <v>2024</v>
      </c>
    </row>
    <row r="16" customFormat="false" ht="12.75" hidden="false" customHeight="true" outlineLevel="0" collapsed="false">
      <c r="A16" s="142"/>
      <c r="B16" s="142" t="s">
        <v>54</v>
      </c>
      <c r="C16" s="143" t="n">
        <f aca="false">C15-C17</f>
        <v>772469493.868551</v>
      </c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29" t="n">
        <v>2024</v>
      </c>
    </row>
    <row r="17" s="147" customFormat="true" ht="12.75" hidden="false" customHeight="true" outlineLevel="0" collapsed="false">
      <c r="A17" s="145"/>
      <c r="B17" s="145" t="s">
        <v>55</v>
      </c>
      <c r="C17" s="146" t="n">
        <f aca="false">C116+C117+C118+C120+C121+C122+C177+C392+C431+C478+C479+C480+C481+C544+C545+C546+C547</f>
        <v>1205361600.90137</v>
      </c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35" t="n">
        <v>2024</v>
      </c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</row>
    <row r="18" customFormat="false" ht="12.75" hidden="false" customHeight="true" outlineLevel="0" collapsed="false">
      <c r="A18" s="148" t="s">
        <v>56</v>
      </c>
      <c r="B18" s="148"/>
      <c r="C18" s="133"/>
      <c r="D18" s="133"/>
      <c r="E18" s="127"/>
      <c r="F18" s="127"/>
      <c r="G18" s="127"/>
      <c r="H18" s="127"/>
      <c r="I18" s="127"/>
      <c r="J18" s="133"/>
      <c r="K18" s="133"/>
      <c r="L18" s="149"/>
      <c r="M18" s="127"/>
      <c r="N18" s="133"/>
      <c r="O18" s="133"/>
      <c r="P18" s="127"/>
      <c r="Q18" s="127"/>
      <c r="R18" s="127"/>
      <c r="S18" s="133"/>
      <c r="T18" s="127"/>
      <c r="U18" s="127"/>
      <c r="V18" s="125"/>
    </row>
    <row r="19" customFormat="false" ht="12.75" hidden="false" customHeight="true" outlineLevel="0" collapsed="false">
      <c r="A19" s="125" t="n">
        <v>1</v>
      </c>
      <c r="B19" s="126" t="s">
        <v>57</v>
      </c>
      <c r="C19" s="127" t="n">
        <f aca="false">D19+E19+F19+G19+H19+I19+K19+M19+O19+Q19+R19+S19+T19+U19</f>
        <v>5596828.68</v>
      </c>
      <c r="D19" s="127" t="n">
        <v>329719.66</v>
      </c>
      <c r="E19" s="127" t="n">
        <v>148218.35</v>
      </c>
      <c r="F19" s="127"/>
      <c r="G19" s="127" t="n">
        <f aca="false">107377.88+298204.19+34127</f>
        <v>439709.07</v>
      </c>
      <c r="H19" s="127"/>
      <c r="I19" s="127" t="n">
        <v>224274.24</v>
      </c>
      <c r="J19" s="133"/>
      <c r="K19" s="133"/>
      <c r="L19" s="149"/>
      <c r="M19" s="127" t="n">
        <v>2234023.18</v>
      </c>
      <c r="N19" s="133"/>
      <c r="O19" s="127"/>
      <c r="P19" s="127"/>
      <c r="Q19" s="127" t="n">
        <v>1537215.01</v>
      </c>
      <c r="R19" s="127" t="n">
        <v>540423.41</v>
      </c>
      <c r="S19" s="127"/>
      <c r="T19" s="127"/>
      <c r="U19" s="127" t="n">
        <v>143245.76</v>
      </c>
      <c r="V19" s="125" t="n">
        <v>2022</v>
      </c>
    </row>
    <row r="20" customFormat="false" ht="12.75" hidden="false" customHeight="true" outlineLevel="0" collapsed="false">
      <c r="A20" s="125" t="n">
        <v>2</v>
      </c>
      <c r="B20" s="126" t="s">
        <v>60</v>
      </c>
      <c r="C20" s="127" t="n">
        <f aca="false">D20+E20+F20+G20+H20+I20+K20+M20+O20+Q20+R20+S20+T20+U20</f>
        <v>12970139.22</v>
      </c>
      <c r="D20" s="127" t="n">
        <v>693170.28</v>
      </c>
      <c r="E20" s="127" t="n">
        <v>1103550.56</v>
      </c>
      <c r="F20" s="127"/>
      <c r="G20" s="127" t="n">
        <v>49623.86</v>
      </c>
      <c r="H20" s="127"/>
      <c r="I20" s="127" t="n">
        <v>442959.67</v>
      </c>
      <c r="J20" s="133"/>
      <c r="K20" s="133"/>
      <c r="L20" s="149"/>
      <c r="M20" s="127" t="n">
        <v>6009601.09</v>
      </c>
      <c r="N20" s="133"/>
      <c r="O20" s="127"/>
      <c r="P20" s="127"/>
      <c r="Q20" s="127" t="n">
        <v>4352962.38</v>
      </c>
      <c r="R20" s="127" t="n">
        <v>44680.91</v>
      </c>
      <c r="S20" s="127"/>
      <c r="T20" s="127"/>
      <c r="U20" s="127" t="n">
        <v>273590.47</v>
      </c>
      <c r="V20" s="125" t="n">
        <v>2022</v>
      </c>
    </row>
    <row r="21" customFormat="false" ht="12.75" hidden="false" customHeight="true" outlineLevel="0" collapsed="false">
      <c r="A21" s="125" t="n">
        <f aca="false">A20+1</f>
        <v>3</v>
      </c>
      <c r="B21" s="126" t="s">
        <v>61</v>
      </c>
      <c r="C21" s="127" t="n">
        <f aca="false">D21+E21+F21+G21+H21+I21+K21+M21+O21+Q21+R21+S21+T21+U21</f>
        <v>19427586.32</v>
      </c>
      <c r="D21" s="127" t="n">
        <v>2316094.19</v>
      </c>
      <c r="E21" s="127" t="n">
        <v>2645896.95</v>
      </c>
      <c r="F21" s="127"/>
      <c r="G21" s="127" t="n">
        <v>1183842.58</v>
      </c>
      <c r="H21" s="127"/>
      <c r="I21" s="127" t="n">
        <v>1357631.66</v>
      </c>
      <c r="J21" s="133"/>
      <c r="K21" s="133"/>
      <c r="L21" s="149"/>
      <c r="M21" s="127" t="n">
        <v>6040757.7</v>
      </c>
      <c r="N21" s="133"/>
      <c r="O21" s="127"/>
      <c r="P21" s="127"/>
      <c r="Q21" s="127" t="n">
        <v>4980741.32</v>
      </c>
      <c r="R21" s="127" t="n">
        <v>472293.6</v>
      </c>
      <c r="S21" s="127"/>
      <c r="T21" s="127"/>
      <c r="U21" s="127" t="n">
        <v>430328.32</v>
      </c>
      <c r="V21" s="125" t="n">
        <v>2022</v>
      </c>
    </row>
    <row r="22" customFormat="false" ht="12.75" hidden="false" customHeight="true" outlineLevel="0" collapsed="false">
      <c r="A22" s="125" t="n">
        <f aca="false">A21+1</f>
        <v>4</v>
      </c>
      <c r="B22" s="126" t="s">
        <v>63</v>
      </c>
      <c r="C22" s="127" t="n">
        <f aca="false">D22+E22+F22+G22+H22+I22+K22+M22+O22+Q22+R22+S22+T22+U22</f>
        <v>760809.75</v>
      </c>
      <c r="D22" s="127"/>
      <c r="E22" s="127"/>
      <c r="F22" s="127"/>
      <c r="G22" s="127"/>
      <c r="H22" s="127"/>
      <c r="I22" s="127"/>
      <c r="J22" s="133"/>
      <c r="K22" s="133"/>
      <c r="L22" s="149"/>
      <c r="M22" s="127"/>
      <c r="N22" s="133"/>
      <c r="O22" s="133"/>
      <c r="P22" s="127"/>
      <c r="Q22" s="127"/>
      <c r="R22" s="127"/>
      <c r="S22" s="127"/>
      <c r="T22" s="129" t="n">
        <f aca="false">591364.15+169445.6</f>
        <v>760809.75</v>
      </c>
      <c r="U22" s="127"/>
      <c r="V22" s="125" t="n">
        <v>2022</v>
      </c>
    </row>
    <row r="23" customFormat="false" ht="12.75" hidden="false" customHeight="true" outlineLevel="0" collapsed="false">
      <c r="A23" s="125" t="n">
        <f aca="false">A22+1</f>
        <v>5</v>
      </c>
      <c r="B23" s="126" t="s">
        <v>65</v>
      </c>
      <c r="C23" s="127" t="n">
        <f aca="false">D23+E23+F23+G23+H23+I23+K23+M23+O23+Q23+R23+S23+T23+U23</f>
        <v>308058</v>
      </c>
      <c r="D23" s="127"/>
      <c r="E23" s="127"/>
      <c r="F23" s="127"/>
      <c r="G23" s="127"/>
      <c r="H23" s="127"/>
      <c r="I23" s="127"/>
      <c r="J23" s="133"/>
      <c r="K23" s="133"/>
      <c r="L23" s="149"/>
      <c r="M23" s="127"/>
      <c r="N23" s="133"/>
      <c r="O23" s="127"/>
      <c r="P23" s="127"/>
      <c r="Q23" s="127"/>
      <c r="R23" s="127"/>
      <c r="S23" s="127"/>
      <c r="T23" s="129" t="n">
        <v>308058</v>
      </c>
      <c r="U23" s="127"/>
      <c r="V23" s="125" t="n">
        <v>2022</v>
      </c>
    </row>
    <row r="24" customFormat="false" ht="12.75" hidden="false" customHeight="true" outlineLevel="0" collapsed="false">
      <c r="A24" s="125" t="n">
        <f aca="false">A23+1</f>
        <v>6</v>
      </c>
      <c r="B24" s="126" t="s">
        <v>66</v>
      </c>
      <c r="C24" s="127" t="n">
        <f aca="false">D24+E24+F24+G24+H24+I24+K24+M24+O24+Q24+R24+S24+T24+U24</f>
        <v>619442.1</v>
      </c>
      <c r="D24" s="127"/>
      <c r="E24" s="127"/>
      <c r="F24" s="127"/>
      <c r="G24" s="127"/>
      <c r="H24" s="127"/>
      <c r="I24" s="127"/>
      <c r="J24" s="133"/>
      <c r="K24" s="133"/>
      <c r="L24" s="149"/>
      <c r="M24" s="127"/>
      <c r="N24" s="133"/>
      <c r="O24" s="133"/>
      <c r="P24" s="127"/>
      <c r="Q24" s="127"/>
      <c r="R24" s="127"/>
      <c r="S24" s="127"/>
      <c r="T24" s="129" t="n">
        <v>619442.1</v>
      </c>
      <c r="U24" s="127"/>
      <c r="V24" s="125" t="n">
        <v>2022</v>
      </c>
    </row>
    <row r="25" customFormat="false" ht="12.75" hidden="false" customHeight="true" outlineLevel="0" collapsed="false">
      <c r="A25" s="125" t="n">
        <f aca="false">A24+1</f>
        <v>7</v>
      </c>
      <c r="B25" s="126" t="s">
        <v>67</v>
      </c>
      <c r="C25" s="127" t="n">
        <f aca="false">D25+E25+F25+G25+H25+I25+K25+M25+O25+Q25+R25+S25+T25+U25</f>
        <v>122459.15</v>
      </c>
      <c r="D25" s="127"/>
      <c r="E25" s="127"/>
      <c r="F25" s="127"/>
      <c r="G25" s="127"/>
      <c r="H25" s="127"/>
      <c r="I25" s="127"/>
      <c r="J25" s="133"/>
      <c r="K25" s="133"/>
      <c r="L25" s="149"/>
      <c r="M25" s="127"/>
      <c r="N25" s="133"/>
      <c r="O25" s="133"/>
      <c r="P25" s="127"/>
      <c r="Q25" s="127"/>
      <c r="R25" s="127"/>
      <c r="S25" s="127"/>
      <c r="T25" s="129" t="n">
        <v>122459.15</v>
      </c>
      <c r="U25" s="127"/>
      <c r="V25" s="125" t="n">
        <v>2022</v>
      </c>
    </row>
    <row r="26" customFormat="false" ht="12.75" hidden="false" customHeight="true" outlineLevel="0" collapsed="false">
      <c r="A26" s="125" t="n">
        <f aca="false">A25+1</f>
        <v>8</v>
      </c>
      <c r="B26" s="126" t="s">
        <v>68</v>
      </c>
      <c r="C26" s="127" t="n">
        <f aca="false">D26+E26+F26+G26+H26+I26+K26+M26+O26+Q26+R26+S26+T26+U26</f>
        <v>340254.78</v>
      </c>
      <c r="D26" s="127"/>
      <c r="E26" s="127"/>
      <c r="F26" s="127"/>
      <c r="G26" s="127"/>
      <c r="H26" s="127"/>
      <c r="I26" s="127"/>
      <c r="J26" s="133"/>
      <c r="K26" s="133"/>
      <c r="L26" s="149"/>
      <c r="M26" s="127"/>
      <c r="N26" s="133"/>
      <c r="O26" s="133"/>
      <c r="P26" s="127"/>
      <c r="Q26" s="127"/>
      <c r="R26" s="127"/>
      <c r="S26" s="127"/>
      <c r="T26" s="129" t="n">
        <v>340254.78</v>
      </c>
      <c r="U26" s="127"/>
      <c r="V26" s="125" t="n">
        <v>2022</v>
      </c>
    </row>
    <row r="27" s="2" customFormat="true" ht="12.75" hidden="false" customHeight="true" outlineLevel="0" collapsed="false">
      <c r="A27" s="125" t="n">
        <f aca="false">A26+1</f>
        <v>9</v>
      </c>
      <c r="B27" s="126" t="s">
        <v>69</v>
      </c>
      <c r="C27" s="127" t="n">
        <f aca="false">D27+E27+F27+G27+H27+I27+K27+M27+O27+Q27+R27+S27+T27+U27</f>
        <v>7909972.91</v>
      </c>
      <c r="D27" s="127" t="n">
        <v>428879.68</v>
      </c>
      <c r="E27" s="127" t="n">
        <v>712147.92</v>
      </c>
      <c r="F27" s="127"/>
      <c r="G27" s="127" t="n">
        <v>392017.98</v>
      </c>
      <c r="H27" s="127"/>
      <c r="I27" s="127" t="n">
        <v>160628.06</v>
      </c>
      <c r="J27" s="133"/>
      <c r="K27" s="133"/>
      <c r="L27" s="127"/>
      <c r="M27" s="127" t="n">
        <v>3663794.51</v>
      </c>
      <c r="N27" s="127"/>
      <c r="O27" s="127"/>
      <c r="P27" s="127"/>
      <c r="Q27" s="127" t="n">
        <v>2377829.89</v>
      </c>
      <c r="R27" s="127"/>
      <c r="S27" s="127"/>
      <c r="T27" s="127"/>
      <c r="U27" s="127" t="n">
        <v>174674.87</v>
      </c>
      <c r="V27" s="125" t="n">
        <v>2022</v>
      </c>
    </row>
    <row r="28" customFormat="false" ht="12.75" hidden="false" customHeight="true" outlineLevel="0" collapsed="false">
      <c r="A28" s="125" t="n">
        <f aca="false">A27+1</f>
        <v>10</v>
      </c>
      <c r="B28" s="150" t="s">
        <v>71</v>
      </c>
      <c r="C28" s="127" t="n">
        <f aca="false">D28+E28+F28+G28+H28+I28+K28+M28+O28+Q28+R28+S28+T28+U28</f>
        <v>494316.248606369</v>
      </c>
      <c r="D28" s="127"/>
      <c r="E28" s="127"/>
      <c r="F28" s="127"/>
      <c r="G28" s="127"/>
      <c r="H28" s="127"/>
      <c r="I28" s="127"/>
      <c r="J28" s="133"/>
      <c r="K28" s="133"/>
      <c r="L28" s="149"/>
      <c r="M28" s="127"/>
      <c r="N28" s="133"/>
      <c r="O28" s="127"/>
      <c r="P28" s="127"/>
      <c r="Q28" s="127"/>
      <c r="R28" s="127"/>
      <c r="S28" s="127"/>
      <c r="T28" s="129" t="n">
        <v>494316.248606369</v>
      </c>
      <c r="U28" s="127"/>
      <c r="V28" s="125" t="n">
        <v>2022</v>
      </c>
    </row>
    <row r="29" customFormat="false" ht="12.75" hidden="false" customHeight="true" outlineLevel="0" collapsed="false">
      <c r="A29" s="125" t="n">
        <f aca="false">A28+1</f>
        <v>11</v>
      </c>
      <c r="B29" s="126" t="s">
        <v>72</v>
      </c>
      <c r="C29" s="127" t="n">
        <f aca="false">D29+E29+F29+G29+H29+I29+K29+M29+O29+Q29+R29+S29+T29+U29</f>
        <v>464588.95</v>
      </c>
      <c r="D29" s="127"/>
      <c r="E29" s="127"/>
      <c r="F29" s="127"/>
      <c r="G29" s="127"/>
      <c r="H29" s="127"/>
      <c r="I29" s="127"/>
      <c r="J29" s="133"/>
      <c r="K29" s="133"/>
      <c r="L29" s="149"/>
      <c r="M29" s="127"/>
      <c r="N29" s="133"/>
      <c r="O29" s="133"/>
      <c r="P29" s="127"/>
      <c r="Q29" s="127"/>
      <c r="R29" s="127"/>
      <c r="S29" s="127"/>
      <c r="T29" s="129" t="n">
        <v>464588.95</v>
      </c>
      <c r="U29" s="127"/>
      <c r="V29" s="125" t="n">
        <v>2022</v>
      </c>
    </row>
    <row r="30" customFormat="false" ht="12.75" hidden="false" customHeight="true" outlineLevel="0" collapsed="false">
      <c r="A30" s="125" t="n">
        <f aca="false">A29+1</f>
        <v>12</v>
      </c>
      <c r="B30" s="126" t="s">
        <v>74</v>
      </c>
      <c r="C30" s="127" t="n">
        <f aca="false">D30+E30+F30+G30+H30+I30+K30+M30+O30+Q30+R30+S30+T30+U30</f>
        <v>595280.65</v>
      </c>
      <c r="D30" s="127"/>
      <c r="E30" s="127"/>
      <c r="F30" s="127"/>
      <c r="G30" s="127"/>
      <c r="H30" s="127"/>
      <c r="I30" s="127"/>
      <c r="J30" s="133"/>
      <c r="K30" s="133"/>
      <c r="L30" s="149"/>
      <c r="M30" s="127"/>
      <c r="N30" s="133"/>
      <c r="O30" s="133"/>
      <c r="P30" s="127"/>
      <c r="Q30" s="127"/>
      <c r="R30" s="127"/>
      <c r="S30" s="127"/>
      <c r="T30" s="129" t="n">
        <v>595280.65</v>
      </c>
      <c r="U30" s="127"/>
      <c r="V30" s="125" t="n">
        <v>2022</v>
      </c>
    </row>
    <row r="31" customFormat="false" ht="12.75" hidden="false" customHeight="true" outlineLevel="0" collapsed="false">
      <c r="A31" s="125" t="n">
        <f aca="false">A30+1</f>
        <v>13</v>
      </c>
      <c r="B31" s="126" t="s">
        <v>75</v>
      </c>
      <c r="C31" s="127" t="n">
        <f aca="false">D31+E31+F31+G31+H31+I31+K31+M31+O31+Q31+R31+S31+T31+U31</f>
        <v>852108.45</v>
      </c>
      <c r="D31" s="127"/>
      <c r="E31" s="127"/>
      <c r="F31" s="127"/>
      <c r="G31" s="127"/>
      <c r="H31" s="127"/>
      <c r="I31" s="127"/>
      <c r="J31" s="133"/>
      <c r="K31" s="133"/>
      <c r="L31" s="149"/>
      <c r="M31" s="127"/>
      <c r="N31" s="133"/>
      <c r="O31" s="133"/>
      <c r="P31" s="127"/>
      <c r="Q31" s="127"/>
      <c r="R31" s="127"/>
      <c r="S31" s="127"/>
      <c r="T31" s="129" t="n">
        <v>852108.45</v>
      </c>
      <c r="U31" s="127"/>
      <c r="V31" s="125" t="n">
        <v>2022</v>
      </c>
    </row>
    <row r="32" customFormat="false" ht="12.75" hidden="false" customHeight="true" outlineLevel="0" collapsed="false">
      <c r="A32" s="125" t="n">
        <f aca="false">A31+1</f>
        <v>14</v>
      </c>
      <c r="B32" s="126" t="s">
        <v>77</v>
      </c>
      <c r="C32" s="127" t="n">
        <f aca="false">D32+E32+F32+G32+H32+I32+K32+M32+O32+Q32+R32+S32+T32+U32</f>
        <v>372083.11</v>
      </c>
      <c r="D32" s="127"/>
      <c r="E32" s="127"/>
      <c r="F32" s="127"/>
      <c r="G32" s="127"/>
      <c r="H32" s="127"/>
      <c r="I32" s="127"/>
      <c r="J32" s="133"/>
      <c r="K32" s="133"/>
      <c r="L32" s="149"/>
      <c r="M32" s="127"/>
      <c r="N32" s="133"/>
      <c r="O32" s="133"/>
      <c r="P32" s="127"/>
      <c r="Q32" s="127"/>
      <c r="R32" s="127"/>
      <c r="S32" s="127"/>
      <c r="T32" s="129" t="n">
        <v>372083.11</v>
      </c>
      <c r="U32" s="127"/>
      <c r="V32" s="125" t="n">
        <v>2022</v>
      </c>
    </row>
    <row r="33" customFormat="false" ht="12.75" hidden="false" customHeight="true" outlineLevel="0" collapsed="false">
      <c r="A33" s="125" t="n">
        <f aca="false">A32+1</f>
        <v>15</v>
      </c>
      <c r="B33" s="126" t="s">
        <v>80</v>
      </c>
      <c r="C33" s="127" t="n">
        <f aca="false">D33+E33+F33+G33+H33+I33+K33+M33+O33+Q33+R33+S33+T33+U33</f>
        <v>286348.54</v>
      </c>
      <c r="D33" s="127"/>
      <c r="E33" s="127"/>
      <c r="F33" s="127"/>
      <c r="G33" s="127"/>
      <c r="H33" s="127"/>
      <c r="I33" s="127"/>
      <c r="J33" s="133"/>
      <c r="K33" s="133"/>
      <c r="L33" s="149"/>
      <c r="M33" s="127"/>
      <c r="N33" s="133"/>
      <c r="O33" s="133"/>
      <c r="P33" s="127"/>
      <c r="Q33" s="127"/>
      <c r="R33" s="127"/>
      <c r="S33" s="127"/>
      <c r="T33" s="129" t="n">
        <v>286348.54</v>
      </c>
      <c r="U33" s="127"/>
      <c r="V33" s="125" t="n">
        <v>2022</v>
      </c>
    </row>
    <row r="34" customFormat="false" ht="12.75" hidden="false" customHeight="true" outlineLevel="0" collapsed="false">
      <c r="A34" s="125" t="n">
        <f aca="false">A33+1</f>
        <v>16</v>
      </c>
      <c r="B34" s="126" t="s">
        <v>82</v>
      </c>
      <c r="C34" s="127" t="n">
        <f aca="false">D34+E34+F34+G34+H34+I34+K34+M34+O34+Q34+R34+S34+T34+U34</f>
        <v>428666.51</v>
      </c>
      <c r="D34" s="127"/>
      <c r="E34" s="127"/>
      <c r="F34" s="127"/>
      <c r="G34" s="127"/>
      <c r="H34" s="127"/>
      <c r="I34" s="127"/>
      <c r="J34" s="133"/>
      <c r="K34" s="133"/>
      <c r="L34" s="149"/>
      <c r="M34" s="127"/>
      <c r="N34" s="133"/>
      <c r="O34" s="127"/>
      <c r="P34" s="127"/>
      <c r="Q34" s="127"/>
      <c r="R34" s="127"/>
      <c r="S34" s="127"/>
      <c r="T34" s="129" t="n">
        <v>428666.51</v>
      </c>
      <c r="U34" s="127"/>
      <c r="V34" s="125" t="n">
        <v>2022</v>
      </c>
    </row>
    <row r="35" customFormat="false" ht="12.75" hidden="false" customHeight="true" outlineLevel="0" collapsed="false">
      <c r="A35" s="151" t="n">
        <f aca="false">A34+1</f>
        <v>17</v>
      </c>
      <c r="B35" s="152" t="s">
        <v>84</v>
      </c>
      <c r="C35" s="127" t="n">
        <f aca="false">D35+E35+F35+G35+H35+I35+K35+M35+O35+Q35+R35+S35+T35+U35</f>
        <v>168733709.959312</v>
      </c>
      <c r="D35" s="136" t="n">
        <v>5787186.56</v>
      </c>
      <c r="E35" s="136" t="n">
        <v>16739360.4</v>
      </c>
      <c r="F35" s="136"/>
      <c r="G35" s="136" t="n">
        <v>2625396.4</v>
      </c>
      <c r="H35" s="136"/>
      <c r="I35" s="136" t="n">
        <v>3613446.72</v>
      </c>
      <c r="J35" s="135"/>
      <c r="K35" s="135"/>
      <c r="L35" s="153"/>
      <c r="M35" s="136" t="n">
        <v>23412475.6</v>
      </c>
      <c r="N35" s="135"/>
      <c r="O35" s="136" t="n">
        <v>6270455.68</v>
      </c>
      <c r="P35" s="136"/>
      <c r="Q35" s="136" t="n">
        <v>94850305.6</v>
      </c>
      <c r="R35" s="136" t="n">
        <v>1301845.04</v>
      </c>
      <c r="S35" s="136" t="n">
        <v>1432180.08</v>
      </c>
      <c r="T35" s="129" t="n">
        <v>9361959.1248</v>
      </c>
      <c r="U35" s="136" t="n">
        <v>3339098.754512</v>
      </c>
      <c r="V35" s="134" t="n">
        <v>2022</v>
      </c>
    </row>
    <row r="36" customFormat="false" ht="12.75" hidden="false" customHeight="true" outlineLevel="0" collapsed="false">
      <c r="A36" s="125" t="n">
        <f aca="false">A35+1</f>
        <v>18</v>
      </c>
      <c r="B36" s="126" t="s">
        <v>86</v>
      </c>
      <c r="C36" s="127" t="n">
        <f aca="false">D36+E36+F36+G36+H36+I36+K36+M36+O36+Q36+R36+S36+T36+U36</f>
        <v>376916.47</v>
      </c>
      <c r="D36" s="127"/>
      <c r="E36" s="127"/>
      <c r="F36" s="127"/>
      <c r="G36" s="127"/>
      <c r="H36" s="127"/>
      <c r="I36" s="127"/>
      <c r="J36" s="133"/>
      <c r="K36" s="133"/>
      <c r="L36" s="149"/>
      <c r="M36" s="127"/>
      <c r="N36" s="133"/>
      <c r="O36" s="127"/>
      <c r="P36" s="127"/>
      <c r="Q36" s="127"/>
      <c r="R36" s="127"/>
      <c r="S36" s="127"/>
      <c r="T36" s="129" t="n">
        <v>376916.47</v>
      </c>
      <c r="U36" s="127"/>
      <c r="V36" s="125" t="n">
        <v>2022</v>
      </c>
    </row>
    <row r="37" customFormat="false" ht="12.75" hidden="false" customHeight="true" outlineLevel="0" collapsed="false">
      <c r="A37" s="125" t="n">
        <f aca="false">A36+1</f>
        <v>19</v>
      </c>
      <c r="B37" s="126" t="s">
        <v>87</v>
      </c>
      <c r="C37" s="127" t="n">
        <f aca="false">D37+E37+F37+G37+H37+I37+K37+M37+O37+Q37+R37+S37+T37+U37</f>
        <v>28381189.93</v>
      </c>
      <c r="D37" s="127" t="n">
        <v>2445320.2</v>
      </c>
      <c r="E37" s="127" t="n">
        <v>6772501.97</v>
      </c>
      <c r="F37" s="127"/>
      <c r="G37" s="127" t="n">
        <v>3884423.08</v>
      </c>
      <c r="H37" s="127"/>
      <c r="I37" s="127" t="n">
        <v>880799.77</v>
      </c>
      <c r="J37" s="133"/>
      <c r="K37" s="133"/>
      <c r="L37" s="149"/>
      <c r="M37" s="127" t="n">
        <v>12754681</v>
      </c>
      <c r="N37" s="133"/>
      <c r="O37" s="127" t="n">
        <v>20001.37</v>
      </c>
      <c r="P37" s="127"/>
      <c r="Q37" s="127" t="n">
        <v>337460.18</v>
      </c>
      <c r="R37" s="127" t="n">
        <v>689883.43</v>
      </c>
      <c r="S37" s="127"/>
      <c r="T37" s="127" t="n">
        <v>20280.45</v>
      </c>
      <c r="U37" s="127" t="n">
        <v>575838.48</v>
      </c>
      <c r="V37" s="125" t="n">
        <v>2022</v>
      </c>
    </row>
    <row r="38" customFormat="false" ht="12.75" hidden="false" customHeight="true" outlineLevel="0" collapsed="false">
      <c r="A38" s="125" t="n">
        <f aca="false">A37+1</f>
        <v>20</v>
      </c>
      <c r="B38" s="126" t="s">
        <v>89</v>
      </c>
      <c r="C38" s="127" t="n">
        <f aca="false">D38+E38+F38+G38+H38+I38+K38+M38+O38+Q38+R38+S38+T38+U38</f>
        <v>12670771.85</v>
      </c>
      <c r="D38" s="136" t="n">
        <v>645581.39</v>
      </c>
      <c r="E38" s="136" t="n">
        <v>1402390.3</v>
      </c>
      <c r="F38" s="136"/>
      <c r="G38" s="136" t="n">
        <v>479648.89</v>
      </c>
      <c r="H38" s="136"/>
      <c r="I38" s="136" t="n">
        <v>484852.84</v>
      </c>
      <c r="J38" s="133"/>
      <c r="K38" s="133"/>
      <c r="L38" s="149"/>
      <c r="M38" s="127" t="n">
        <v>5980373.55</v>
      </c>
      <c r="N38" s="133"/>
      <c r="O38" s="127"/>
      <c r="P38" s="127"/>
      <c r="Q38" s="127" t="n">
        <v>3544170.84</v>
      </c>
      <c r="R38" s="127"/>
      <c r="S38" s="127"/>
      <c r="T38" s="127"/>
      <c r="U38" s="127" t="n">
        <v>133754.04</v>
      </c>
      <c r="V38" s="125" t="n">
        <v>2022</v>
      </c>
    </row>
    <row r="39" customFormat="false" ht="12.75" hidden="false" customHeight="true" outlineLevel="0" collapsed="false">
      <c r="A39" s="125" t="n">
        <f aca="false">A38+1</f>
        <v>21</v>
      </c>
      <c r="B39" s="126" t="s">
        <v>91</v>
      </c>
      <c r="C39" s="127" t="n">
        <f aca="false">D39+E39+F39+G39+H39+I39+K39+M39+O39+Q39+R39+S39+T39+U39</f>
        <v>8804998.89</v>
      </c>
      <c r="D39" s="127" t="n">
        <v>779358.62</v>
      </c>
      <c r="E39" s="127" t="n">
        <v>1271678.58</v>
      </c>
      <c r="F39" s="127"/>
      <c r="G39" s="127" t="n">
        <v>222089.96</v>
      </c>
      <c r="H39" s="127"/>
      <c r="I39" s="127"/>
      <c r="J39" s="133"/>
      <c r="K39" s="133"/>
      <c r="L39" s="149"/>
      <c r="M39" s="127" t="n">
        <v>4657291.33</v>
      </c>
      <c r="N39" s="133"/>
      <c r="O39" s="127"/>
      <c r="P39" s="127"/>
      <c r="Q39" s="127" t="n">
        <v>1717864.97</v>
      </c>
      <c r="R39" s="127"/>
      <c r="S39" s="127"/>
      <c r="T39" s="127"/>
      <c r="U39" s="127" t="n">
        <v>156715.43</v>
      </c>
      <c r="V39" s="125" t="n">
        <v>2022</v>
      </c>
    </row>
    <row r="40" customFormat="false" ht="12.75" hidden="false" customHeight="true" outlineLevel="0" collapsed="false">
      <c r="A40" s="125" t="n">
        <f aca="false">A39+1</f>
        <v>22</v>
      </c>
      <c r="B40" s="126" t="s">
        <v>92</v>
      </c>
      <c r="C40" s="127" t="n">
        <f aca="false">D40+E40+F40+G40+H40+I40+K40+M40+O40+Q40+R40+S40+T40+U40</f>
        <v>34043952</v>
      </c>
      <c r="D40" s="127"/>
      <c r="E40" s="127"/>
      <c r="F40" s="127"/>
      <c r="G40" s="127"/>
      <c r="H40" s="127"/>
      <c r="I40" s="127"/>
      <c r="J40" s="133"/>
      <c r="K40" s="133"/>
      <c r="L40" s="149"/>
      <c r="M40" s="127" t="n">
        <v>23260954.87</v>
      </c>
      <c r="N40" s="133"/>
      <c r="O40" s="133"/>
      <c r="P40" s="127"/>
      <c r="Q40" s="127" t="n">
        <v>10073213.13</v>
      </c>
      <c r="R40" s="127"/>
      <c r="S40" s="127"/>
      <c r="T40" s="127"/>
      <c r="U40" s="127" t="n">
        <v>709784</v>
      </c>
      <c r="V40" s="125" t="n">
        <v>2022</v>
      </c>
    </row>
    <row r="41" customFormat="false" ht="12.75" hidden="false" customHeight="true" outlineLevel="0" collapsed="false">
      <c r="A41" s="125" t="n">
        <f aca="false">A40+1</f>
        <v>23</v>
      </c>
      <c r="B41" s="126" t="s">
        <v>93</v>
      </c>
      <c r="C41" s="127" t="n">
        <f aca="false">D41+E41+F41+G41+H41+I41+K41+M41+O41+Q41+R41+S41+T41+U41</f>
        <v>29388233.87</v>
      </c>
      <c r="D41" s="127" t="n">
        <v>1874128.4</v>
      </c>
      <c r="E41" s="127" t="n">
        <v>4673351.67</v>
      </c>
      <c r="F41" s="127"/>
      <c r="G41" s="127" t="n">
        <v>767980.37</v>
      </c>
      <c r="H41" s="127"/>
      <c r="I41" s="127" t="n">
        <v>787863.04</v>
      </c>
      <c r="J41" s="133"/>
      <c r="K41" s="133"/>
      <c r="L41" s="149"/>
      <c r="M41" s="127" t="n">
        <v>9468392.28</v>
      </c>
      <c r="N41" s="133"/>
      <c r="O41" s="133"/>
      <c r="P41" s="127"/>
      <c r="Q41" s="127" t="n">
        <v>11529304.79</v>
      </c>
      <c r="R41" s="127"/>
      <c r="S41" s="127"/>
      <c r="T41" s="127"/>
      <c r="U41" s="127" t="n">
        <v>287213.32</v>
      </c>
      <c r="V41" s="125" t="n">
        <v>2022</v>
      </c>
    </row>
    <row r="42" customFormat="false" ht="12.75" hidden="false" customHeight="true" outlineLevel="0" collapsed="false">
      <c r="A42" s="125" t="n">
        <f aca="false">A41+1</f>
        <v>24</v>
      </c>
      <c r="B42" s="126" t="s">
        <v>94</v>
      </c>
      <c r="C42" s="127" t="n">
        <f aca="false">D42+E42+F42+G42+H42+I42+K42+M42+O42+Q42+R42+S42+T42+U42</f>
        <v>9731805.1</v>
      </c>
      <c r="D42" s="127" t="n">
        <v>491192.08</v>
      </c>
      <c r="E42" s="127" t="n">
        <v>1504755.48</v>
      </c>
      <c r="F42" s="127"/>
      <c r="G42" s="127" t="n">
        <v>472371.07</v>
      </c>
      <c r="H42" s="127"/>
      <c r="I42" s="127" t="n">
        <v>424535.37</v>
      </c>
      <c r="J42" s="133"/>
      <c r="K42" s="133"/>
      <c r="L42" s="149"/>
      <c r="M42" s="127" t="n">
        <v>4653592.27</v>
      </c>
      <c r="N42" s="133"/>
      <c r="O42" s="127"/>
      <c r="P42" s="127"/>
      <c r="Q42" s="127" t="n">
        <v>2052141.49</v>
      </c>
      <c r="R42" s="127"/>
      <c r="S42" s="127"/>
      <c r="T42" s="127"/>
      <c r="U42" s="127" t="n">
        <v>133217.34</v>
      </c>
      <c r="V42" s="125" t="n">
        <v>2022</v>
      </c>
    </row>
    <row r="43" customFormat="false" ht="12.75" hidden="false" customHeight="true" outlineLevel="0" collapsed="false">
      <c r="A43" s="125" t="n">
        <f aca="false">A42+1</f>
        <v>25</v>
      </c>
      <c r="B43" s="126" t="s">
        <v>95</v>
      </c>
      <c r="C43" s="127" t="n">
        <f aca="false">D43+E43+F43+G43+H43+I43+K43+M43+O43+Q43+R43+S43+T43+U43</f>
        <v>12016465.47</v>
      </c>
      <c r="D43" s="127" t="n">
        <v>462750.46</v>
      </c>
      <c r="E43" s="127" t="n">
        <v>1729549.26</v>
      </c>
      <c r="F43" s="127"/>
      <c r="G43" s="127" t="n">
        <v>380613.95</v>
      </c>
      <c r="H43" s="127"/>
      <c r="I43" s="127" t="n">
        <v>383414.02</v>
      </c>
      <c r="J43" s="133"/>
      <c r="K43" s="133"/>
      <c r="L43" s="149"/>
      <c r="M43" s="127" t="n">
        <v>5739300.61</v>
      </c>
      <c r="N43" s="133"/>
      <c r="O43" s="127"/>
      <c r="P43" s="127"/>
      <c r="Q43" s="127" t="n">
        <v>3020453.68</v>
      </c>
      <c r="R43" s="127"/>
      <c r="S43" s="127"/>
      <c r="T43" s="127"/>
      <c r="U43" s="127" t="n">
        <v>300383.49</v>
      </c>
      <c r="V43" s="125" t="n">
        <v>2022</v>
      </c>
    </row>
    <row r="44" customFormat="false" ht="12.75" hidden="false" customHeight="true" outlineLevel="0" collapsed="false">
      <c r="A44" s="125" t="n">
        <f aca="false">A43+1</f>
        <v>26</v>
      </c>
      <c r="B44" s="126" t="s">
        <v>96</v>
      </c>
      <c r="C44" s="127" t="n">
        <f aca="false">D44+E44+F44+G44+H44+I44+K44+M44+O44+Q44+R44+S44+T44+U44</f>
        <v>13158517.52</v>
      </c>
      <c r="D44" s="127" t="n">
        <v>482771.94</v>
      </c>
      <c r="E44" s="127" t="n">
        <v>1561080.75</v>
      </c>
      <c r="F44" s="127"/>
      <c r="G44" s="127" t="n">
        <v>480567</v>
      </c>
      <c r="H44" s="127"/>
      <c r="I44" s="127" t="n">
        <v>426153</v>
      </c>
      <c r="J44" s="133"/>
      <c r="K44" s="133"/>
      <c r="L44" s="149"/>
      <c r="M44" s="127" t="n">
        <v>6135928.82</v>
      </c>
      <c r="N44" s="133"/>
      <c r="O44" s="127"/>
      <c r="P44" s="127"/>
      <c r="Q44" s="127" t="n">
        <v>3807274.11</v>
      </c>
      <c r="R44" s="127"/>
      <c r="S44" s="127"/>
      <c r="T44" s="127"/>
      <c r="U44" s="127" t="n">
        <v>264741.9</v>
      </c>
      <c r="V44" s="125" t="n">
        <v>2022</v>
      </c>
    </row>
    <row r="45" customFormat="false" ht="12.75" hidden="false" customHeight="true" outlineLevel="0" collapsed="false">
      <c r="A45" s="125" t="n">
        <f aca="false">A44+1</f>
        <v>27</v>
      </c>
      <c r="B45" s="126" t="s">
        <v>97</v>
      </c>
      <c r="C45" s="127" t="n">
        <f aca="false">D45+E45+F45+G45+H45+I45+K45+M45+O45+Q45+R45+S45+T45+U45</f>
        <v>10302961.833512</v>
      </c>
      <c r="D45" s="127"/>
      <c r="E45" s="127" t="n">
        <v>1500713.98</v>
      </c>
      <c r="F45" s="127"/>
      <c r="G45" s="127" t="n">
        <v>354672.92</v>
      </c>
      <c r="H45" s="127"/>
      <c r="I45" s="127" t="n">
        <v>394971.59</v>
      </c>
      <c r="J45" s="133"/>
      <c r="K45" s="133"/>
      <c r="L45" s="149"/>
      <c r="M45" s="127" t="n">
        <v>4544241.05</v>
      </c>
      <c r="N45" s="133"/>
      <c r="O45" s="127"/>
      <c r="P45" s="127"/>
      <c r="Q45" s="127" t="n">
        <v>3309939.02</v>
      </c>
      <c r="R45" s="127"/>
      <c r="S45" s="127"/>
      <c r="T45" s="127"/>
      <c r="U45" s="127" t="n">
        <v>198423.273512</v>
      </c>
      <c r="V45" s="125" t="n">
        <v>2022</v>
      </c>
    </row>
    <row r="46" customFormat="false" ht="12.75" hidden="false" customHeight="true" outlineLevel="0" collapsed="false">
      <c r="A46" s="125" t="n">
        <f aca="false">A45+1</f>
        <v>28</v>
      </c>
      <c r="B46" s="126" t="s">
        <v>99</v>
      </c>
      <c r="C46" s="127" t="n">
        <f aca="false">D46+E46+F46+G46+H46+I46+K46+M46+O46+Q46+R46+S46+T46+U46</f>
        <v>11911637.65</v>
      </c>
      <c r="D46" s="127" t="n">
        <v>424533.03</v>
      </c>
      <c r="E46" s="127" t="n">
        <v>1700515.25</v>
      </c>
      <c r="F46" s="127"/>
      <c r="G46" s="127" t="n">
        <v>487770.16</v>
      </c>
      <c r="H46" s="127"/>
      <c r="I46" s="127" t="n">
        <v>344205.19</v>
      </c>
      <c r="J46" s="133"/>
      <c r="K46" s="133"/>
      <c r="L46" s="149"/>
      <c r="M46" s="127" t="n">
        <v>4909225.16</v>
      </c>
      <c r="N46" s="133"/>
      <c r="O46" s="127" t="n">
        <v>107077.99</v>
      </c>
      <c r="P46" s="127"/>
      <c r="Q46" s="127" t="n">
        <v>3850155.11</v>
      </c>
      <c r="R46" s="127"/>
      <c r="S46" s="127"/>
      <c r="T46" s="127"/>
      <c r="U46" s="127" t="n">
        <v>88155.76</v>
      </c>
      <c r="V46" s="125" t="n">
        <v>2022</v>
      </c>
    </row>
    <row r="47" customFormat="false" ht="12.75" hidden="false" customHeight="true" outlineLevel="0" collapsed="false">
      <c r="A47" s="125" t="n">
        <f aca="false">A46+1</f>
        <v>29</v>
      </c>
      <c r="B47" s="126" t="s">
        <v>101</v>
      </c>
      <c r="C47" s="127" t="n">
        <f aca="false">D47+E47+F47+G47+H47+I47+K47+M47+O47+Q47+R47+S47+T47+U47</f>
        <v>8661421.1</v>
      </c>
      <c r="D47" s="127" t="n">
        <v>553962.65</v>
      </c>
      <c r="E47" s="127"/>
      <c r="F47" s="127"/>
      <c r="G47" s="127"/>
      <c r="H47" s="127"/>
      <c r="I47" s="127"/>
      <c r="J47" s="133"/>
      <c r="K47" s="133"/>
      <c r="L47" s="149"/>
      <c r="M47" s="127" t="n">
        <v>5852667.64</v>
      </c>
      <c r="N47" s="133"/>
      <c r="O47" s="133"/>
      <c r="P47" s="127"/>
      <c r="Q47" s="127" t="n">
        <v>2071440.97</v>
      </c>
      <c r="R47" s="127"/>
      <c r="S47" s="127"/>
      <c r="T47" s="127"/>
      <c r="U47" s="127" t="n">
        <v>183349.84</v>
      </c>
      <c r="V47" s="125" t="n">
        <v>2022</v>
      </c>
    </row>
    <row r="48" customFormat="false" ht="12.75" hidden="false" customHeight="true" outlineLevel="0" collapsed="false">
      <c r="A48" s="125" t="n">
        <f aca="false">A47+1</f>
        <v>30</v>
      </c>
      <c r="B48" s="126" t="s">
        <v>102</v>
      </c>
      <c r="C48" s="127" t="n">
        <f aca="false">D48+E48+F48+G48+H48+I48+K48+M48+O48+Q48+R48+S48+T48+U48</f>
        <v>12984196.21</v>
      </c>
      <c r="D48" s="127" t="n">
        <v>1330016.8</v>
      </c>
      <c r="E48" s="127" t="n">
        <v>1541076.37</v>
      </c>
      <c r="F48" s="127"/>
      <c r="G48" s="127" t="n">
        <v>300540.9</v>
      </c>
      <c r="H48" s="127"/>
      <c r="I48" s="127" t="n">
        <v>928276.79</v>
      </c>
      <c r="J48" s="133"/>
      <c r="K48" s="133"/>
      <c r="L48" s="149"/>
      <c r="M48" s="127" t="n">
        <v>5677677.03</v>
      </c>
      <c r="N48" s="133"/>
      <c r="O48" s="129" t="n">
        <v>454721.88</v>
      </c>
      <c r="P48" s="127"/>
      <c r="Q48" s="127" t="n">
        <v>2576876.99</v>
      </c>
      <c r="R48" s="127"/>
      <c r="S48" s="127"/>
      <c r="T48" s="127"/>
      <c r="U48" s="127" t="n">
        <v>175009.45</v>
      </c>
      <c r="V48" s="125" t="n">
        <v>2022</v>
      </c>
    </row>
    <row r="49" customFormat="false" ht="12.75" hidden="false" customHeight="true" outlineLevel="0" collapsed="false">
      <c r="A49" s="125" t="n">
        <f aca="false">A48+1</f>
        <v>31</v>
      </c>
      <c r="B49" s="126" t="s">
        <v>103</v>
      </c>
      <c r="C49" s="127" t="n">
        <f aca="false">D49+E49+F49+G49+H49+I49+K49+M49+O49+Q49+R49+S49+T49+U49</f>
        <v>11831670.11</v>
      </c>
      <c r="D49" s="127" t="n">
        <v>425762.1</v>
      </c>
      <c r="E49" s="127" t="n">
        <v>1130111.49</v>
      </c>
      <c r="F49" s="127"/>
      <c r="G49" s="127" t="n">
        <v>605697.37</v>
      </c>
      <c r="H49" s="127"/>
      <c r="I49" s="127" t="n">
        <v>494466.2</v>
      </c>
      <c r="J49" s="133"/>
      <c r="K49" s="133"/>
      <c r="L49" s="149"/>
      <c r="M49" s="127" t="n">
        <v>3541769.92</v>
      </c>
      <c r="N49" s="133"/>
      <c r="O49" s="127"/>
      <c r="P49" s="127"/>
      <c r="Q49" s="127" t="n">
        <v>5421874.6</v>
      </c>
      <c r="R49" s="127"/>
      <c r="S49" s="127"/>
      <c r="T49" s="127"/>
      <c r="U49" s="127" t="n">
        <v>211988.43</v>
      </c>
      <c r="V49" s="125" t="n">
        <v>2022</v>
      </c>
    </row>
    <row r="50" customFormat="false" ht="12.75" hidden="false" customHeight="true" outlineLevel="0" collapsed="false">
      <c r="A50" s="125" t="n">
        <f aca="false">A49+1</f>
        <v>32</v>
      </c>
      <c r="B50" s="126" t="s">
        <v>105</v>
      </c>
      <c r="C50" s="127" t="n">
        <f aca="false">D50+E50+F50+G50+H50+I50+K50+M50+O50+Q50+R50+S50+T50+U50</f>
        <v>11833654.15</v>
      </c>
      <c r="D50" s="127" t="n">
        <v>580470.52</v>
      </c>
      <c r="E50" s="127" t="n">
        <v>1346220.38</v>
      </c>
      <c r="F50" s="127"/>
      <c r="G50" s="127"/>
      <c r="H50" s="127"/>
      <c r="I50" s="127"/>
      <c r="J50" s="133"/>
      <c r="K50" s="133"/>
      <c r="L50" s="149"/>
      <c r="M50" s="127" t="n">
        <v>4968598.26</v>
      </c>
      <c r="N50" s="133"/>
      <c r="O50" s="127"/>
      <c r="P50" s="127"/>
      <c r="Q50" s="127" t="n">
        <v>4660970.82</v>
      </c>
      <c r="R50" s="127"/>
      <c r="S50" s="127"/>
      <c r="T50" s="127"/>
      <c r="U50" s="127" t="n">
        <v>277394.17</v>
      </c>
      <c r="V50" s="125" t="n">
        <v>2022</v>
      </c>
    </row>
    <row r="51" customFormat="false" ht="12.75" hidden="false" customHeight="true" outlineLevel="0" collapsed="false">
      <c r="A51" s="125" t="n">
        <f aca="false">A50+1</f>
        <v>33</v>
      </c>
      <c r="B51" s="126" t="s">
        <v>106</v>
      </c>
      <c r="C51" s="127" t="n">
        <f aca="false">D51+E51+F51+G51+H51+I51+K51+M51+O51+Q51+R51+S51+T51+U51</f>
        <v>19959126.01</v>
      </c>
      <c r="D51" s="127"/>
      <c r="E51" s="127"/>
      <c r="F51" s="127"/>
      <c r="G51" s="127"/>
      <c r="H51" s="127"/>
      <c r="I51" s="127"/>
      <c r="J51" s="133"/>
      <c r="K51" s="133"/>
      <c r="L51" s="149"/>
      <c r="M51" s="127" t="n">
        <v>19353179.42</v>
      </c>
      <c r="N51" s="133"/>
      <c r="O51" s="133"/>
      <c r="P51" s="127"/>
      <c r="Q51" s="127"/>
      <c r="R51" s="127"/>
      <c r="S51" s="127"/>
      <c r="T51" s="129" t="n">
        <v>250000</v>
      </c>
      <c r="U51" s="127" t="n">
        <v>355946.59</v>
      </c>
      <c r="V51" s="125" t="n">
        <v>2022</v>
      </c>
    </row>
    <row r="52" customFormat="false" ht="12.75" hidden="false" customHeight="true" outlineLevel="0" collapsed="false">
      <c r="A52" s="125" t="n">
        <f aca="false">A51+1</f>
        <v>34</v>
      </c>
      <c r="B52" s="126" t="s">
        <v>107</v>
      </c>
      <c r="C52" s="127" t="n">
        <f aca="false">D52+E52+F52+G52+H52+I52+K52+M52+O52+Q52+R52+S52+T52+U52</f>
        <v>205886.02</v>
      </c>
      <c r="D52" s="127"/>
      <c r="E52" s="127"/>
      <c r="F52" s="127"/>
      <c r="G52" s="127"/>
      <c r="H52" s="127"/>
      <c r="I52" s="127"/>
      <c r="J52" s="133"/>
      <c r="K52" s="133"/>
      <c r="L52" s="149"/>
      <c r="M52" s="127"/>
      <c r="N52" s="133"/>
      <c r="O52" s="133"/>
      <c r="P52" s="127"/>
      <c r="Q52" s="127"/>
      <c r="R52" s="127"/>
      <c r="S52" s="127"/>
      <c r="T52" s="129" t="n">
        <v>205886.02</v>
      </c>
      <c r="U52" s="127"/>
      <c r="V52" s="125" t="n">
        <v>2022</v>
      </c>
    </row>
    <row r="53" customFormat="false" ht="12.75" hidden="false" customHeight="true" outlineLevel="0" collapsed="false">
      <c r="A53" s="125" t="n">
        <f aca="false">A52+1</f>
        <v>35</v>
      </c>
      <c r="B53" s="126" t="s">
        <v>108</v>
      </c>
      <c r="C53" s="127" t="n">
        <f aca="false">D53+E53+F53+G53+H53+I53+K53+M53+O53+Q53+R53+S53+T53+U53</f>
        <v>256470.11</v>
      </c>
      <c r="D53" s="127"/>
      <c r="E53" s="127"/>
      <c r="F53" s="127"/>
      <c r="G53" s="127"/>
      <c r="H53" s="127"/>
      <c r="I53" s="127"/>
      <c r="J53" s="133"/>
      <c r="K53" s="133"/>
      <c r="L53" s="149"/>
      <c r="M53" s="127"/>
      <c r="N53" s="133"/>
      <c r="O53" s="127"/>
      <c r="P53" s="127"/>
      <c r="Q53" s="127"/>
      <c r="R53" s="127"/>
      <c r="S53" s="127"/>
      <c r="T53" s="129" t="n">
        <v>256470.11</v>
      </c>
      <c r="U53" s="127"/>
      <c r="V53" s="125" t="n">
        <v>2022</v>
      </c>
    </row>
    <row r="54" customFormat="false" ht="12.75" hidden="false" customHeight="true" outlineLevel="0" collapsed="false">
      <c r="A54" s="125" t="n">
        <f aca="false">A53+1</f>
        <v>36</v>
      </c>
      <c r="B54" s="126" t="s">
        <v>109</v>
      </c>
      <c r="C54" s="127" t="n">
        <f aca="false">D54+E54+F54+G54+H54+I54+K54+M54+O54+Q54+R54+S54+T54+U54</f>
        <v>247709.09</v>
      </c>
      <c r="D54" s="127"/>
      <c r="E54" s="127"/>
      <c r="F54" s="127"/>
      <c r="G54" s="127"/>
      <c r="H54" s="127"/>
      <c r="I54" s="127"/>
      <c r="J54" s="133"/>
      <c r="K54" s="133"/>
      <c r="L54" s="149"/>
      <c r="M54" s="127"/>
      <c r="N54" s="133"/>
      <c r="O54" s="127"/>
      <c r="P54" s="127"/>
      <c r="Q54" s="127"/>
      <c r="R54" s="127"/>
      <c r="S54" s="127"/>
      <c r="T54" s="129" t="n">
        <v>247709.09</v>
      </c>
      <c r="U54" s="127"/>
      <c r="V54" s="125" t="n">
        <v>2022</v>
      </c>
    </row>
    <row r="55" customFormat="false" ht="12.75" hidden="false" customHeight="true" outlineLevel="0" collapsed="false">
      <c r="A55" s="125" t="n">
        <f aca="false">A54+1</f>
        <v>37</v>
      </c>
      <c r="B55" s="126" t="s">
        <v>110</v>
      </c>
      <c r="C55" s="127" t="n">
        <f aca="false">D55+E55+F55+G55+H55+I55+K55+M55+O55+Q55+R55+S55+T55+U55</f>
        <v>88578.16</v>
      </c>
      <c r="D55" s="127"/>
      <c r="E55" s="127"/>
      <c r="F55" s="127"/>
      <c r="G55" s="127"/>
      <c r="H55" s="127"/>
      <c r="I55" s="127"/>
      <c r="J55" s="133"/>
      <c r="K55" s="133"/>
      <c r="L55" s="149"/>
      <c r="M55" s="127"/>
      <c r="N55" s="133"/>
      <c r="O55" s="127"/>
      <c r="P55" s="127"/>
      <c r="Q55" s="127"/>
      <c r="R55" s="127"/>
      <c r="S55" s="127"/>
      <c r="T55" s="129" t="n">
        <v>88578.16</v>
      </c>
      <c r="U55" s="127"/>
      <c r="V55" s="125" t="n">
        <v>2022</v>
      </c>
    </row>
    <row r="56" customFormat="false" ht="12.75" hidden="false" customHeight="true" outlineLevel="0" collapsed="false">
      <c r="A56" s="125" t="n">
        <f aca="false">A55+1</f>
        <v>38</v>
      </c>
      <c r="B56" s="126" t="s">
        <v>111</v>
      </c>
      <c r="C56" s="127" t="n">
        <f aca="false">D56+E56+F56+G56+H56+I56+K56+M56+O56+Q56+R56+S56+T56+U56</f>
        <v>969479.04</v>
      </c>
      <c r="D56" s="127"/>
      <c r="E56" s="127"/>
      <c r="F56" s="127"/>
      <c r="G56" s="127"/>
      <c r="H56" s="127"/>
      <c r="I56" s="127"/>
      <c r="J56" s="133"/>
      <c r="K56" s="133"/>
      <c r="L56" s="149"/>
      <c r="M56" s="127"/>
      <c r="N56" s="133"/>
      <c r="O56" s="133"/>
      <c r="P56" s="127"/>
      <c r="Q56" s="127"/>
      <c r="R56" s="127"/>
      <c r="S56" s="127"/>
      <c r="T56" s="129" t="n">
        <v>969479.04</v>
      </c>
      <c r="U56" s="127"/>
      <c r="V56" s="125" t="n">
        <v>2022</v>
      </c>
    </row>
    <row r="57" customFormat="false" ht="12.75" hidden="false" customHeight="true" outlineLevel="0" collapsed="false">
      <c r="A57" s="125" t="n">
        <f aca="false">A56+1</f>
        <v>39</v>
      </c>
      <c r="B57" s="126" t="s">
        <v>112</v>
      </c>
      <c r="C57" s="127" t="n">
        <f aca="false">D57+E57+F57+G57+H57+I57+K57+M57+O57+Q57+R57+S57+T57+U57</f>
        <v>295453.01</v>
      </c>
      <c r="D57" s="127"/>
      <c r="E57" s="127"/>
      <c r="F57" s="127"/>
      <c r="G57" s="127"/>
      <c r="H57" s="127"/>
      <c r="I57" s="127"/>
      <c r="J57" s="133"/>
      <c r="K57" s="133"/>
      <c r="L57" s="149"/>
      <c r="M57" s="127"/>
      <c r="N57" s="133"/>
      <c r="O57" s="133"/>
      <c r="P57" s="127"/>
      <c r="Q57" s="127"/>
      <c r="R57" s="127"/>
      <c r="S57" s="127"/>
      <c r="T57" s="129" t="n">
        <v>295453.01</v>
      </c>
      <c r="U57" s="127"/>
      <c r="V57" s="125" t="n">
        <v>2022</v>
      </c>
    </row>
    <row r="58" s="155" customFormat="true" ht="12.75" hidden="false" customHeight="true" outlineLevel="0" collapsed="false">
      <c r="A58" s="154" t="s">
        <v>113</v>
      </c>
      <c r="B58" s="154"/>
      <c r="C58" s="143" t="n">
        <f aca="false">SUM(C19:C57)</f>
        <v>458403746.92143</v>
      </c>
      <c r="D58" s="143" t="n">
        <f aca="false">SUM(D19:D56)</f>
        <v>20050898.56</v>
      </c>
      <c r="E58" s="143" t="n">
        <f aca="false">SUM(E19:E56)</f>
        <v>47483119.66</v>
      </c>
      <c r="F58" s="143" t="n">
        <f aca="false">SUM(F19:F56)</f>
        <v>0</v>
      </c>
      <c r="G58" s="143" t="n">
        <f aca="false">SUM(G19:G56)</f>
        <v>13126965.56</v>
      </c>
      <c r="H58" s="143" t="n">
        <f aca="false">SUM(H19:H56)</f>
        <v>0</v>
      </c>
      <c r="I58" s="143" t="n">
        <f aca="false">SUM(I19:I56)</f>
        <v>11348478.16</v>
      </c>
      <c r="J58" s="143" t="n">
        <f aca="false">SUM(J19:J56)</f>
        <v>0</v>
      </c>
      <c r="K58" s="143" t="n">
        <f aca="false">SUM(K19:K56)</f>
        <v>0</v>
      </c>
      <c r="L58" s="143" t="n">
        <f aca="false">SUM(L19:L56)</f>
        <v>0</v>
      </c>
      <c r="M58" s="143" t="n">
        <f aca="false">SUM(M19:M56)</f>
        <v>162858525.29</v>
      </c>
      <c r="N58" s="143" t="n">
        <f aca="false">SUM(N19:N56)</f>
        <v>0</v>
      </c>
      <c r="O58" s="143" t="n">
        <f aca="false">SUM(O19:O56)</f>
        <v>6852256.92</v>
      </c>
      <c r="P58" s="143" t="n">
        <f aca="false">SUM(P19:P56)</f>
        <v>0</v>
      </c>
      <c r="Q58" s="143" t="n">
        <f aca="false">SUM(Q19:Q56)</f>
        <v>166072194.9</v>
      </c>
      <c r="R58" s="143" t="n">
        <f aca="false">SUM(R19:R56)</f>
        <v>3049126.39</v>
      </c>
      <c r="S58" s="143" t="n">
        <f aca="false">SUM(S19:S56)</f>
        <v>1432180.08</v>
      </c>
      <c r="T58" s="144" t="n">
        <f aca="false">SUM(T19:T56)</f>
        <v>17421694.7034064</v>
      </c>
      <c r="U58" s="143" t="n">
        <f aca="false">SUM(U19:U56)</f>
        <v>8412853.688024</v>
      </c>
      <c r="V58" s="143"/>
    </row>
    <row r="59" customFormat="false" ht="12.75" hidden="false" customHeight="true" outlineLevel="0" collapsed="false">
      <c r="A59" s="125" t="n">
        <v>1</v>
      </c>
      <c r="B59" s="126" t="s">
        <v>114</v>
      </c>
      <c r="C59" s="127" t="n">
        <f aca="false">D59+E59+F59+G59+H59+I59+K59+M59+O59+Q59+R59+S59+T59+U59</f>
        <v>551344.654</v>
      </c>
      <c r="D59" s="127"/>
      <c r="E59" s="127"/>
      <c r="F59" s="127"/>
      <c r="G59" s="127"/>
      <c r="H59" s="127"/>
      <c r="I59" s="127"/>
      <c r="J59" s="133"/>
      <c r="K59" s="133"/>
      <c r="L59" s="149"/>
      <c r="M59" s="127"/>
      <c r="N59" s="133"/>
      <c r="O59" s="133"/>
      <c r="P59" s="127"/>
      <c r="Q59" s="127"/>
      <c r="R59" s="127"/>
      <c r="S59" s="127"/>
      <c r="T59" s="129" t="n">
        <v>551344.654</v>
      </c>
      <c r="U59" s="127"/>
      <c r="V59" s="125" t="n">
        <v>2023</v>
      </c>
    </row>
    <row r="60" customFormat="false" ht="12.75" hidden="false" customHeight="true" outlineLevel="0" collapsed="false">
      <c r="A60" s="125" t="n">
        <f aca="false">A59+1</f>
        <v>2</v>
      </c>
      <c r="B60" s="126" t="s">
        <v>115</v>
      </c>
      <c r="C60" s="127" t="n">
        <f aca="false">D60+E60+F60+G60+H60+I60+K60+M60+O60+Q60+R60+S60+T60+U60</f>
        <v>467232.91336</v>
      </c>
      <c r="D60" s="127"/>
      <c r="E60" s="127"/>
      <c r="F60" s="127"/>
      <c r="G60" s="127"/>
      <c r="H60" s="127"/>
      <c r="I60" s="127"/>
      <c r="J60" s="133"/>
      <c r="K60" s="133"/>
      <c r="L60" s="149"/>
      <c r="M60" s="127"/>
      <c r="N60" s="133"/>
      <c r="O60" s="133"/>
      <c r="P60" s="127"/>
      <c r="Q60" s="127"/>
      <c r="R60" s="127"/>
      <c r="S60" s="127"/>
      <c r="T60" s="129" t="n">
        <v>467232.91336</v>
      </c>
      <c r="U60" s="127"/>
      <c r="V60" s="125" t="n">
        <v>2023</v>
      </c>
    </row>
    <row r="61" customFormat="false" ht="12.75" hidden="false" customHeight="true" outlineLevel="0" collapsed="false">
      <c r="A61" s="125" t="n">
        <f aca="false">A60+1</f>
        <v>3</v>
      </c>
      <c r="B61" s="126" t="s">
        <v>117</v>
      </c>
      <c r="C61" s="127" t="n">
        <f aca="false">D61+E61+F61+G61+H61+I61+K61+M61+O61+Q61+R61+S61+T61+U61</f>
        <v>597416.33328</v>
      </c>
      <c r="D61" s="127"/>
      <c r="E61" s="127"/>
      <c r="F61" s="127"/>
      <c r="G61" s="127"/>
      <c r="H61" s="127"/>
      <c r="I61" s="127"/>
      <c r="J61" s="133"/>
      <c r="K61" s="133"/>
      <c r="L61" s="149"/>
      <c r="M61" s="127"/>
      <c r="N61" s="133"/>
      <c r="O61" s="133"/>
      <c r="P61" s="127"/>
      <c r="Q61" s="127"/>
      <c r="R61" s="127"/>
      <c r="S61" s="127"/>
      <c r="T61" s="129" t="n">
        <v>597416.33328</v>
      </c>
      <c r="U61" s="127"/>
      <c r="V61" s="125" t="n">
        <v>2023</v>
      </c>
    </row>
    <row r="62" customFormat="false" ht="12.75" hidden="false" customHeight="true" outlineLevel="0" collapsed="false">
      <c r="A62" s="151" t="n">
        <f aca="false">A61+1</f>
        <v>4</v>
      </c>
      <c r="B62" s="152" t="s">
        <v>118</v>
      </c>
      <c r="C62" s="127" t="n">
        <f aca="false">D62+E62+F62+G62+H62+I62+K62+M62+O62+Q62+R62+S62+T62+U62</f>
        <v>77688946.4746564</v>
      </c>
      <c r="D62" s="127" t="n">
        <v>2290827.89</v>
      </c>
      <c r="E62" s="127" t="n">
        <v>6515802.93</v>
      </c>
      <c r="F62" s="127"/>
      <c r="G62" s="127" t="n">
        <v>1430711.282</v>
      </c>
      <c r="H62" s="127" t="n">
        <v>2171363.4696</v>
      </c>
      <c r="I62" s="127" t="n">
        <v>1914303.8304</v>
      </c>
      <c r="J62" s="133"/>
      <c r="K62" s="133"/>
      <c r="L62" s="149"/>
      <c r="M62" s="127" t="n">
        <v>16296283.692</v>
      </c>
      <c r="N62" s="133"/>
      <c r="O62" s="133" t="n">
        <v>2440777.456</v>
      </c>
      <c r="P62" s="127"/>
      <c r="Q62" s="127" t="n">
        <v>36920520.52</v>
      </c>
      <c r="R62" s="127" t="n">
        <v>1013487.436</v>
      </c>
      <c r="S62" s="127" t="n">
        <v>1107846.22</v>
      </c>
      <c r="T62" s="129" t="n">
        <v>4044040.55952</v>
      </c>
      <c r="U62" s="127" t="n">
        <v>1542981.1891364</v>
      </c>
      <c r="V62" s="125" t="n">
        <v>2023</v>
      </c>
    </row>
    <row r="63" customFormat="false" ht="12.75" hidden="false" customHeight="true" outlineLevel="0" collapsed="false">
      <c r="A63" s="125" t="n">
        <f aca="false">A62+1</f>
        <v>5</v>
      </c>
      <c r="B63" s="126" t="s">
        <v>119</v>
      </c>
      <c r="C63" s="127" t="n">
        <f aca="false">D63+E63+F63+G63+H63+I63+K63+M63+O63+Q63+R63+S63+T63+U63</f>
        <v>483523.62</v>
      </c>
      <c r="D63" s="127"/>
      <c r="E63" s="127"/>
      <c r="F63" s="127"/>
      <c r="G63" s="127"/>
      <c r="H63" s="127"/>
      <c r="I63" s="127"/>
      <c r="J63" s="133"/>
      <c r="K63" s="133"/>
      <c r="L63" s="149"/>
      <c r="M63" s="127"/>
      <c r="N63" s="133"/>
      <c r="O63" s="133"/>
      <c r="P63" s="127"/>
      <c r="Q63" s="127"/>
      <c r="R63" s="127"/>
      <c r="S63" s="127"/>
      <c r="T63" s="129" t="n">
        <v>483523.62</v>
      </c>
      <c r="U63" s="127"/>
      <c r="V63" s="125" t="n">
        <v>2023</v>
      </c>
    </row>
    <row r="64" customFormat="false" ht="12.75" hidden="false" customHeight="true" outlineLevel="0" collapsed="false">
      <c r="A64" s="125" t="n">
        <f aca="false">A63+1</f>
        <v>6</v>
      </c>
      <c r="B64" s="126" t="s">
        <v>121</v>
      </c>
      <c r="C64" s="127" t="n">
        <f aca="false">D64+E64+F64+G64+H64+I64+K64+M64+O64+Q64+R64+S64+T64+U64</f>
        <v>478679.88</v>
      </c>
      <c r="D64" s="127"/>
      <c r="E64" s="127"/>
      <c r="F64" s="127"/>
      <c r="G64" s="127"/>
      <c r="H64" s="127"/>
      <c r="I64" s="127"/>
      <c r="J64" s="127"/>
      <c r="K64" s="127"/>
      <c r="L64" s="149"/>
      <c r="M64" s="127"/>
      <c r="N64" s="127"/>
      <c r="O64" s="127"/>
      <c r="P64" s="127"/>
      <c r="Q64" s="127"/>
      <c r="R64" s="127"/>
      <c r="S64" s="127"/>
      <c r="T64" s="129" t="n">
        <f aca="false">367243.88+111436</f>
        <v>478679.88</v>
      </c>
      <c r="U64" s="127"/>
      <c r="V64" s="125" t="n">
        <v>2023</v>
      </c>
    </row>
    <row r="65" customFormat="false" ht="12.75" hidden="false" customHeight="true" outlineLevel="0" collapsed="false">
      <c r="A65" s="125" t="n">
        <f aca="false">A64+1</f>
        <v>7</v>
      </c>
      <c r="B65" s="126" t="s">
        <v>123</v>
      </c>
      <c r="C65" s="127" t="n">
        <f aca="false">D65+E65+F65+G65+H65+I65+K65+M65+O65+Q65+R65+S65+T65+U65</f>
        <v>361355.15</v>
      </c>
      <c r="D65" s="127"/>
      <c r="E65" s="127"/>
      <c r="F65" s="127"/>
      <c r="G65" s="127"/>
      <c r="H65" s="127"/>
      <c r="I65" s="127"/>
      <c r="J65" s="127"/>
      <c r="K65" s="127"/>
      <c r="L65" s="149"/>
      <c r="M65" s="127"/>
      <c r="N65" s="127"/>
      <c r="O65" s="127"/>
      <c r="P65" s="127"/>
      <c r="Q65" s="127"/>
      <c r="R65" s="127"/>
      <c r="S65" s="127"/>
      <c r="T65" s="129" t="n">
        <v>361355.15</v>
      </c>
      <c r="U65" s="127"/>
      <c r="V65" s="125" t="n">
        <v>2023</v>
      </c>
    </row>
    <row r="66" customFormat="false" ht="12.75" hidden="false" customHeight="true" outlineLevel="0" collapsed="false">
      <c r="A66" s="125" t="n">
        <f aca="false">A65+1</f>
        <v>8</v>
      </c>
      <c r="B66" s="126" t="s">
        <v>124</v>
      </c>
      <c r="C66" s="127" t="n">
        <f aca="false">D66+E66+F66+G66+H66+I66+K66+M66+O66+Q66+R66+S66+T66+U66</f>
        <v>632585.620190121</v>
      </c>
      <c r="D66" s="127"/>
      <c r="E66" s="127"/>
      <c r="F66" s="127"/>
      <c r="G66" s="127"/>
      <c r="H66" s="127"/>
      <c r="I66" s="127"/>
      <c r="J66" s="127"/>
      <c r="K66" s="127"/>
      <c r="L66" s="149"/>
      <c r="M66" s="127"/>
      <c r="N66" s="127"/>
      <c r="O66" s="127"/>
      <c r="P66" s="127"/>
      <c r="Q66" s="127"/>
      <c r="R66" s="127"/>
      <c r="S66" s="127"/>
      <c r="T66" s="129" t="n">
        <v>632585.620190121</v>
      </c>
      <c r="U66" s="127"/>
      <c r="V66" s="125" t="n">
        <v>2023</v>
      </c>
    </row>
    <row r="67" customFormat="false" ht="12.75" hidden="false" customHeight="true" outlineLevel="0" collapsed="false">
      <c r="A67" s="125" t="n">
        <f aca="false">A66+1</f>
        <v>9</v>
      </c>
      <c r="B67" s="126" t="s">
        <v>126</v>
      </c>
      <c r="C67" s="127" t="n">
        <f aca="false">D67+E67+F67+G67+H67+I67+K67+M67+O67+Q67+R67+S67+T67+U67</f>
        <v>616164.7</v>
      </c>
      <c r="D67" s="127"/>
      <c r="E67" s="127"/>
      <c r="F67" s="127"/>
      <c r="G67" s="127"/>
      <c r="H67" s="127"/>
      <c r="I67" s="127"/>
      <c r="J67" s="127"/>
      <c r="K67" s="127"/>
      <c r="L67" s="149"/>
      <c r="M67" s="127"/>
      <c r="N67" s="127"/>
      <c r="O67" s="127"/>
      <c r="P67" s="127"/>
      <c r="Q67" s="127"/>
      <c r="R67" s="127"/>
      <c r="S67" s="127"/>
      <c r="T67" s="129" t="n">
        <v>616164.7</v>
      </c>
      <c r="U67" s="127"/>
      <c r="V67" s="125" t="n">
        <v>2023</v>
      </c>
    </row>
    <row r="68" customFormat="false" ht="12.75" hidden="false" customHeight="true" outlineLevel="0" collapsed="false">
      <c r="A68" s="125" t="n">
        <f aca="false">A67+1</f>
        <v>10</v>
      </c>
      <c r="B68" s="126" t="s">
        <v>127</v>
      </c>
      <c r="C68" s="127" t="n">
        <f aca="false">D68+E68+F68+G68+H68+I68+K68+M68+O68+Q68+R68+S68+T68+U68</f>
        <v>161912.92</v>
      </c>
      <c r="D68" s="127"/>
      <c r="E68" s="127"/>
      <c r="F68" s="127"/>
      <c r="G68" s="127"/>
      <c r="H68" s="127"/>
      <c r="I68" s="127"/>
      <c r="J68" s="127"/>
      <c r="K68" s="127"/>
      <c r="L68" s="149"/>
      <c r="M68" s="127"/>
      <c r="N68" s="127"/>
      <c r="O68" s="127"/>
      <c r="P68" s="127"/>
      <c r="Q68" s="127"/>
      <c r="R68" s="127"/>
      <c r="S68" s="127"/>
      <c r="T68" s="129" t="n">
        <v>161912.92</v>
      </c>
      <c r="U68" s="127"/>
      <c r="V68" s="125" t="n">
        <v>2023</v>
      </c>
    </row>
    <row r="69" customFormat="false" ht="12.75" hidden="false" customHeight="true" outlineLevel="0" collapsed="false">
      <c r="A69" s="125" t="n">
        <f aca="false">A68+1</f>
        <v>11</v>
      </c>
      <c r="B69" s="126" t="s">
        <v>128</v>
      </c>
      <c r="C69" s="127" t="n">
        <f aca="false">D69+E69+F69+G69+H69+I69+K69+M69+O69+Q69+R69+S69+T69+U69</f>
        <v>125100.54</v>
      </c>
      <c r="D69" s="127"/>
      <c r="E69" s="127"/>
      <c r="F69" s="127"/>
      <c r="G69" s="127"/>
      <c r="H69" s="127"/>
      <c r="I69" s="127"/>
      <c r="J69" s="127"/>
      <c r="K69" s="127"/>
      <c r="L69" s="149"/>
      <c r="M69" s="127"/>
      <c r="N69" s="127"/>
      <c r="O69" s="127"/>
      <c r="P69" s="127"/>
      <c r="Q69" s="127"/>
      <c r="R69" s="127"/>
      <c r="S69" s="127"/>
      <c r="T69" s="129" t="n">
        <v>125100.54</v>
      </c>
      <c r="U69" s="127"/>
      <c r="V69" s="125" t="n">
        <v>2023</v>
      </c>
    </row>
    <row r="70" customFormat="false" ht="12.75" hidden="false" customHeight="true" outlineLevel="0" collapsed="false">
      <c r="A70" s="125" t="n">
        <f aca="false">A69+1</f>
        <v>12</v>
      </c>
      <c r="B70" s="126" t="s">
        <v>130</v>
      </c>
      <c r="C70" s="127" t="n">
        <f aca="false">D70+E70+F70+G70+H70+I70+K70+M70+O70+Q70+R70+S70+T70+U70</f>
        <v>403954.37</v>
      </c>
      <c r="D70" s="127"/>
      <c r="E70" s="127"/>
      <c r="F70" s="127"/>
      <c r="G70" s="127"/>
      <c r="H70" s="127"/>
      <c r="I70" s="127"/>
      <c r="J70" s="127"/>
      <c r="K70" s="127"/>
      <c r="L70" s="149"/>
      <c r="M70" s="127"/>
      <c r="N70" s="127"/>
      <c r="O70" s="127"/>
      <c r="P70" s="127"/>
      <c r="Q70" s="127"/>
      <c r="R70" s="127"/>
      <c r="S70" s="127"/>
      <c r="T70" s="129" t="n">
        <v>403954.37</v>
      </c>
      <c r="U70" s="127"/>
      <c r="V70" s="125" t="n">
        <v>2023</v>
      </c>
    </row>
    <row r="71" customFormat="false" ht="12.75" hidden="false" customHeight="true" outlineLevel="0" collapsed="false">
      <c r="A71" s="125" t="n">
        <f aca="false">A70+1</f>
        <v>13</v>
      </c>
      <c r="B71" s="126" t="s">
        <v>131</v>
      </c>
      <c r="C71" s="127" t="n">
        <f aca="false">D71+E71+F71+G71+H71+I71+K71+M71+O71+Q71+R71+S71+T71+U71</f>
        <v>383082.22</v>
      </c>
      <c r="D71" s="126"/>
      <c r="E71" s="127"/>
      <c r="F71" s="127"/>
      <c r="G71" s="127"/>
      <c r="H71" s="127"/>
      <c r="I71" s="127"/>
      <c r="J71" s="127"/>
      <c r="K71" s="127"/>
      <c r="L71" s="149"/>
      <c r="M71" s="127"/>
      <c r="N71" s="127"/>
      <c r="O71" s="127"/>
      <c r="P71" s="127"/>
      <c r="Q71" s="127"/>
      <c r="R71" s="127"/>
      <c r="S71" s="127"/>
      <c r="T71" s="129" t="n">
        <v>383082.22</v>
      </c>
      <c r="U71" s="127"/>
      <c r="V71" s="125" t="n">
        <v>2023</v>
      </c>
    </row>
    <row r="72" customFormat="false" ht="12.75" hidden="false" customHeight="true" outlineLevel="0" collapsed="false">
      <c r="A72" s="125" t="n">
        <f aca="false">A71+1</f>
        <v>14</v>
      </c>
      <c r="B72" s="126" t="s">
        <v>132</v>
      </c>
      <c r="C72" s="127" t="n">
        <f aca="false">D72+E72+F72+G72+H72+I72+K72+M72+O72+Q72+R72+S72+T72+U72</f>
        <v>728557.6158144</v>
      </c>
      <c r="D72" s="126"/>
      <c r="E72" s="127"/>
      <c r="F72" s="127"/>
      <c r="G72" s="127"/>
      <c r="H72" s="127"/>
      <c r="I72" s="127"/>
      <c r="J72" s="127"/>
      <c r="K72" s="127"/>
      <c r="L72" s="149"/>
      <c r="M72" s="127"/>
      <c r="N72" s="127"/>
      <c r="O72" s="127"/>
      <c r="P72" s="127"/>
      <c r="Q72" s="127"/>
      <c r="R72" s="127"/>
      <c r="S72" s="127"/>
      <c r="T72" s="129" t="n">
        <v>728557.6158144</v>
      </c>
      <c r="U72" s="127"/>
      <c r="V72" s="125" t="n">
        <v>2023</v>
      </c>
    </row>
    <row r="73" customFormat="false" ht="12.75" hidden="false" customHeight="true" outlineLevel="0" collapsed="false">
      <c r="A73" s="125" t="n">
        <f aca="false">A72+1</f>
        <v>15</v>
      </c>
      <c r="B73" s="126" t="s">
        <v>133</v>
      </c>
      <c r="C73" s="127" t="n">
        <f aca="false">D73+E73+F73+G73+H73+I73+K73+M73+O73+Q73+R73+S73+T73+U73</f>
        <v>479340.91</v>
      </c>
      <c r="D73" s="127"/>
      <c r="E73" s="127"/>
      <c r="F73" s="127"/>
      <c r="G73" s="127"/>
      <c r="H73" s="127"/>
      <c r="I73" s="127"/>
      <c r="J73" s="127"/>
      <c r="K73" s="127"/>
      <c r="L73" s="149"/>
      <c r="M73" s="127"/>
      <c r="N73" s="127"/>
      <c r="O73" s="127"/>
      <c r="P73" s="127"/>
      <c r="Q73" s="127"/>
      <c r="R73" s="127"/>
      <c r="S73" s="127"/>
      <c r="T73" s="129" t="n">
        <v>479340.91</v>
      </c>
      <c r="U73" s="127"/>
      <c r="V73" s="125" t="n">
        <v>2023</v>
      </c>
    </row>
    <row r="74" customFormat="false" ht="12.75" hidden="false" customHeight="true" outlineLevel="0" collapsed="false">
      <c r="A74" s="125" t="n">
        <f aca="false">A73+1</f>
        <v>16</v>
      </c>
      <c r="B74" s="126" t="s">
        <v>134</v>
      </c>
      <c r="C74" s="127" t="n">
        <f aca="false">D74+E74+F74+G74+H74+I74+K74+M74+O74+Q74+R74+S74+T74+U74</f>
        <v>1043922.86</v>
      </c>
      <c r="D74" s="127"/>
      <c r="E74" s="127"/>
      <c r="F74" s="127"/>
      <c r="G74" s="127"/>
      <c r="H74" s="127"/>
      <c r="I74" s="127"/>
      <c r="J74" s="127"/>
      <c r="K74" s="127"/>
      <c r="L74" s="149"/>
      <c r="M74" s="127"/>
      <c r="N74" s="127"/>
      <c r="O74" s="127"/>
      <c r="P74" s="127"/>
      <c r="Q74" s="127"/>
      <c r="R74" s="127"/>
      <c r="S74" s="127"/>
      <c r="T74" s="129" t="n">
        <v>1043922.86</v>
      </c>
      <c r="U74" s="127"/>
      <c r="V74" s="125" t="n">
        <v>2023</v>
      </c>
    </row>
    <row r="75" customFormat="false" ht="12.75" hidden="false" customHeight="true" outlineLevel="0" collapsed="false">
      <c r="A75" s="125" t="n">
        <f aca="false">A74+1</f>
        <v>17</v>
      </c>
      <c r="B75" s="126" t="s">
        <v>136</v>
      </c>
      <c r="C75" s="127" t="n">
        <f aca="false">D75+E75+F75+G75+H75+I75+K75+M75+O75+Q75+R75+S75+T75+U75</f>
        <v>171422.72</v>
      </c>
      <c r="D75" s="127"/>
      <c r="E75" s="127"/>
      <c r="F75" s="127"/>
      <c r="G75" s="127"/>
      <c r="H75" s="127"/>
      <c r="I75" s="127"/>
      <c r="J75" s="133"/>
      <c r="K75" s="133"/>
      <c r="L75" s="149"/>
      <c r="M75" s="127"/>
      <c r="N75" s="133"/>
      <c r="O75" s="133"/>
      <c r="P75" s="127"/>
      <c r="Q75" s="127"/>
      <c r="R75" s="127"/>
      <c r="S75" s="127"/>
      <c r="T75" s="129" t="n">
        <v>171422.72</v>
      </c>
      <c r="U75" s="127"/>
      <c r="V75" s="125" t="n">
        <v>2023</v>
      </c>
    </row>
    <row r="76" customFormat="false" ht="12.75" hidden="false" customHeight="true" outlineLevel="0" collapsed="false">
      <c r="A76" s="125" t="n">
        <f aca="false">A75+1</f>
        <v>18</v>
      </c>
      <c r="B76" s="126" t="s">
        <v>137</v>
      </c>
      <c r="C76" s="127" t="n">
        <f aca="false">D76+E76+F76+G76+H76+I76+K76+M76+O76+Q76+R76+S76+T76+U76</f>
        <v>384741.64</v>
      </c>
      <c r="D76" s="127"/>
      <c r="E76" s="127"/>
      <c r="F76" s="127"/>
      <c r="G76" s="127"/>
      <c r="H76" s="127"/>
      <c r="I76" s="127"/>
      <c r="J76" s="133"/>
      <c r="K76" s="133"/>
      <c r="L76" s="149"/>
      <c r="M76" s="127"/>
      <c r="N76" s="133"/>
      <c r="O76" s="127"/>
      <c r="P76" s="127"/>
      <c r="Q76" s="127"/>
      <c r="R76" s="127"/>
      <c r="S76" s="127"/>
      <c r="T76" s="129" t="n">
        <v>384741.64</v>
      </c>
      <c r="U76" s="127"/>
      <c r="V76" s="125" t="n">
        <v>2023</v>
      </c>
    </row>
    <row r="77" customFormat="false" ht="12.75" hidden="false" customHeight="true" outlineLevel="0" collapsed="false">
      <c r="A77" s="125" t="n">
        <f aca="false">A76+1</f>
        <v>19</v>
      </c>
      <c r="B77" s="126" t="s">
        <v>138</v>
      </c>
      <c r="C77" s="127" t="n">
        <f aca="false">D77+E77+F77+G77+H77+I77+K77+M77+O77+Q77+R77+S77+T77+U77</f>
        <v>433630.45488</v>
      </c>
      <c r="D77" s="127"/>
      <c r="E77" s="127"/>
      <c r="F77" s="127"/>
      <c r="G77" s="127"/>
      <c r="H77" s="127"/>
      <c r="I77" s="127"/>
      <c r="J77" s="133"/>
      <c r="K77" s="133"/>
      <c r="L77" s="149"/>
      <c r="M77" s="127"/>
      <c r="N77" s="133"/>
      <c r="O77" s="127"/>
      <c r="P77" s="127"/>
      <c r="Q77" s="127"/>
      <c r="R77" s="127"/>
      <c r="S77" s="127"/>
      <c r="T77" s="129" t="n">
        <v>433630.45488</v>
      </c>
      <c r="U77" s="127"/>
      <c r="V77" s="125" t="n">
        <v>2023</v>
      </c>
    </row>
    <row r="78" customFormat="false" ht="12.75" hidden="false" customHeight="true" outlineLevel="0" collapsed="false">
      <c r="A78" s="125" t="n">
        <f aca="false">A77+1</f>
        <v>20</v>
      </c>
      <c r="B78" s="126" t="s">
        <v>140</v>
      </c>
      <c r="C78" s="127" t="n">
        <f aca="false">D78+E78+F78+G78+H78+I78+K78+M78+O78+Q78+R78+S78+T78+U78</f>
        <v>850121.306832</v>
      </c>
      <c r="D78" s="127"/>
      <c r="E78" s="127"/>
      <c r="F78" s="127"/>
      <c r="G78" s="127"/>
      <c r="H78" s="127"/>
      <c r="I78" s="127"/>
      <c r="J78" s="133"/>
      <c r="K78" s="133"/>
      <c r="L78" s="149"/>
      <c r="M78" s="127"/>
      <c r="N78" s="133"/>
      <c r="O78" s="133"/>
      <c r="P78" s="127"/>
      <c r="Q78" s="127"/>
      <c r="R78" s="127"/>
      <c r="S78" s="127"/>
      <c r="T78" s="129" t="n">
        <v>850121.306832</v>
      </c>
      <c r="U78" s="127"/>
      <c r="V78" s="125" t="n">
        <v>2023</v>
      </c>
    </row>
    <row r="79" customFormat="false" ht="12.75" hidden="false" customHeight="true" outlineLevel="0" collapsed="false">
      <c r="A79" s="125" t="n">
        <f aca="false">A78+1</f>
        <v>21</v>
      </c>
      <c r="B79" s="126" t="s">
        <v>141</v>
      </c>
      <c r="C79" s="127" t="n">
        <f aca="false">D79+E79+F79+G79+H79+I79+K79+M79+O79+Q79+R79+S79+T79+U79</f>
        <v>1159708.09</v>
      </c>
      <c r="D79" s="127"/>
      <c r="E79" s="127"/>
      <c r="F79" s="127"/>
      <c r="G79" s="127"/>
      <c r="H79" s="127"/>
      <c r="I79" s="127"/>
      <c r="J79" s="133"/>
      <c r="K79" s="133"/>
      <c r="L79" s="149"/>
      <c r="M79" s="127"/>
      <c r="N79" s="133"/>
      <c r="O79" s="127"/>
      <c r="P79" s="127"/>
      <c r="Q79" s="127"/>
      <c r="R79" s="127"/>
      <c r="S79" s="127"/>
      <c r="T79" s="129" t="n">
        <v>1159708.09</v>
      </c>
      <c r="U79" s="127"/>
      <c r="V79" s="125" t="n">
        <v>2023</v>
      </c>
    </row>
    <row r="80" customFormat="false" ht="12.75" hidden="false" customHeight="true" outlineLevel="0" collapsed="false">
      <c r="A80" s="125" t="n">
        <f aca="false">A79+1</f>
        <v>22</v>
      </c>
      <c r="B80" s="126" t="s">
        <v>143</v>
      </c>
      <c r="C80" s="127" t="n">
        <f aca="false">D80+E80+F80+G80+H80+I80+K80+M80+O80+Q80+R80+S80+T80+U80</f>
        <v>1196871.46</v>
      </c>
      <c r="D80" s="127"/>
      <c r="E80" s="127"/>
      <c r="F80" s="127"/>
      <c r="G80" s="127"/>
      <c r="H80" s="127"/>
      <c r="I80" s="127"/>
      <c r="J80" s="133"/>
      <c r="K80" s="133"/>
      <c r="L80" s="149"/>
      <c r="M80" s="127"/>
      <c r="N80" s="133"/>
      <c r="O80" s="127"/>
      <c r="P80" s="127"/>
      <c r="Q80" s="127"/>
      <c r="R80" s="127"/>
      <c r="S80" s="127"/>
      <c r="T80" s="129" t="n">
        <v>1196871.46</v>
      </c>
      <c r="U80" s="127"/>
      <c r="V80" s="125" t="n">
        <v>2023</v>
      </c>
    </row>
    <row r="81" customFormat="false" ht="12.75" hidden="false" customHeight="true" outlineLevel="0" collapsed="false">
      <c r="A81" s="151" t="n">
        <f aca="false">A80+1</f>
        <v>23</v>
      </c>
      <c r="B81" s="152" t="s">
        <v>144</v>
      </c>
      <c r="C81" s="127" t="n">
        <f aca="false">D81+E81+F81+G81+H81+I81+K81+M81+O81+Q81+R81+S81+T81+U81</f>
        <v>61341824.3306688</v>
      </c>
      <c r="D81" s="127" t="n">
        <v>1989537.12</v>
      </c>
      <c r="E81" s="127" t="n">
        <v>5658841.44</v>
      </c>
      <c r="F81" s="127"/>
      <c r="G81" s="127" t="n">
        <v>887531.04</v>
      </c>
      <c r="H81" s="127"/>
      <c r="I81" s="127" t="n">
        <v>1385444.736</v>
      </c>
      <c r="J81" s="133"/>
      <c r="K81" s="133"/>
      <c r="L81" s="149"/>
      <c r="M81" s="127" t="n">
        <v>11794157.28</v>
      </c>
      <c r="N81" s="133"/>
      <c r="O81" s="133" t="n">
        <v>2119765.248</v>
      </c>
      <c r="P81" s="127"/>
      <c r="Q81" s="127" t="n">
        <v>32064716.16</v>
      </c>
      <c r="R81" s="127" t="n">
        <v>440096.544</v>
      </c>
      <c r="S81" s="127" t="n">
        <v>384364.224</v>
      </c>
      <c r="T81" s="129" t="n">
        <v>3403467.22752</v>
      </c>
      <c r="U81" s="127" t="n">
        <v>1213903.3111488</v>
      </c>
      <c r="V81" s="125" t="n">
        <v>2023</v>
      </c>
    </row>
    <row r="82" customFormat="false" ht="12.75" hidden="false" customHeight="true" outlineLevel="0" collapsed="false">
      <c r="A82" s="151" t="n">
        <f aca="false">A81+1</f>
        <v>24</v>
      </c>
      <c r="B82" s="152" t="s">
        <v>145</v>
      </c>
      <c r="C82" s="127" t="n">
        <f aca="false">D82+E82+F82+G82+H82+I82+K82+M82+O82+Q82+R82+S82+T82+U82</f>
        <v>71790786.609272</v>
      </c>
      <c r="D82" s="127" t="n">
        <v>3045918.62</v>
      </c>
      <c r="E82" s="127" t="n">
        <v>17653928.42</v>
      </c>
      <c r="F82" s="127"/>
      <c r="G82" s="127" t="n">
        <v>2623774.67</v>
      </c>
      <c r="H82" s="127"/>
      <c r="I82" s="127" t="n">
        <v>2555134.16</v>
      </c>
      <c r="J82" s="133"/>
      <c r="K82" s="133"/>
      <c r="L82" s="149"/>
      <c r="M82" s="127" t="n">
        <v>10562744.4</v>
      </c>
      <c r="N82" s="133"/>
      <c r="O82" s="127" t="n">
        <v>3957916.42</v>
      </c>
      <c r="P82" s="127"/>
      <c r="Q82" s="127" t="n">
        <v>23939075.82</v>
      </c>
      <c r="R82" s="127" t="n">
        <v>1197117.45</v>
      </c>
      <c r="S82" s="127" t="n">
        <v>851283.52</v>
      </c>
      <c r="T82" s="129" t="n">
        <v>3983213.6088</v>
      </c>
      <c r="U82" s="127" t="n">
        <v>1420679.520472</v>
      </c>
      <c r="V82" s="125" t="n">
        <v>2023</v>
      </c>
    </row>
    <row r="83" customFormat="false" ht="12.75" hidden="false" customHeight="true" outlineLevel="0" collapsed="false">
      <c r="A83" s="151" t="n">
        <f aca="false">A82+1</f>
        <v>25</v>
      </c>
      <c r="B83" s="152" t="s">
        <v>146</v>
      </c>
      <c r="C83" s="127" t="n">
        <f aca="false">D83+E83+F83+G83+H83+I83+K83+M83+O83+Q83+R83+S83+T83+U83</f>
        <v>61253715.717104</v>
      </c>
      <c r="D83" s="127" t="n">
        <v>2598854.84</v>
      </c>
      <c r="E83" s="127" t="n">
        <v>15062778.44</v>
      </c>
      <c r="F83" s="127"/>
      <c r="G83" s="127" t="n">
        <v>2238670.94</v>
      </c>
      <c r="H83" s="127"/>
      <c r="I83" s="127" t="n">
        <v>2180105.12</v>
      </c>
      <c r="J83" s="133"/>
      <c r="K83" s="133"/>
      <c r="L83" s="149"/>
      <c r="M83" s="127" t="n">
        <v>9012400.8</v>
      </c>
      <c r="N83" s="133"/>
      <c r="O83" s="127" t="n">
        <v>3376994.44</v>
      </c>
      <c r="P83" s="127"/>
      <c r="Q83" s="127" t="n">
        <v>20425425.24</v>
      </c>
      <c r="R83" s="127" t="n">
        <v>1021410.9</v>
      </c>
      <c r="S83" s="127" t="n">
        <v>726336.64</v>
      </c>
      <c r="T83" s="129" t="n">
        <v>3398578.6416</v>
      </c>
      <c r="U83" s="127" t="n">
        <v>1212159.715504</v>
      </c>
      <c r="V83" s="125" t="n">
        <v>2023</v>
      </c>
    </row>
    <row r="84" customFormat="false" ht="12.75" hidden="false" customHeight="true" outlineLevel="0" collapsed="false">
      <c r="A84" s="151" t="n">
        <f aca="false">A83+1</f>
        <v>26</v>
      </c>
      <c r="B84" s="152" t="s">
        <v>147</v>
      </c>
      <c r="C84" s="127" t="n">
        <f aca="false">D84+E84+F84+G84+H84+I84+K84+M84+O84+Q84+R84+S84+T84+U84</f>
        <v>332937852.043888</v>
      </c>
      <c r="D84" s="127" t="n">
        <v>12425704.512</v>
      </c>
      <c r="E84" s="127" t="n">
        <v>50854458.72</v>
      </c>
      <c r="F84" s="127"/>
      <c r="G84" s="127" t="n">
        <v>6401151.536</v>
      </c>
      <c r="H84" s="127" t="n">
        <v>15933646.144</v>
      </c>
      <c r="I84" s="127" t="n">
        <v>8306558.208</v>
      </c>
      <c r="J84" s="133"/>
      <c r="K84" s="133"/>
      <c r="L84" s="149"/>
      <c r="M84" s="127" t="n">
        <v>90237907.344</v>
      </c>
      <c r="N84" s="133"/>
      <c r="O84" s="133" t="n">
        <v>30992582.4</v>
      </c>
      <c r="P84" s="127"/>
      <c r="Q84" s="127" t="n">
        <v>91956948.928</v>
      </c>
      <c r="R84" s="127" t="n">
        <v>3647431.008</v>
      </c>
      <c r="S84" s="127" t="n">
        <v>7064920.72</v>
      </c>
      <c r="T84" s="129" t="n">
        <v>8315166.50016</v>
      </c>
      <c r="U84" s="127" t="n">
        <v>6801376.023728</v>
      </c>
      <c r="V84" s="125" t="n">
        <v>2023</v>
      </c>
    </row>
    <row r="85" customFormat="false" ht="12.75" hidden="false" customHeight="true" outlineLevel="0" collapsed="false">
      <c r="A85" s="151" t="n">
        <f aca="false">A84+1</f>
        <v>27</v>
      </c>
      <c r="B85" s="152" t="s">
        <v>148</v>
      </c>
      <c r="C85" s="127" t="n">
        <f aca="false">D85+E85+F85+G85+H85+I85+K85+M85+O85+Q85+R85+S85+T85+U85</f>
        <v>79173447.743912</v>
      </c>
      <c r="D85" s="127" t="n">
        <v>3359148.02</v>
      </c>
      <c r="E85" s="127" t="n">
        <v>19469383.82</v>
      </c>
      <c r="F85" s="127"/>
      <c r="G85" s="127" t="n">
        <v>2893592.57</v>
      </c>
      <c r="H85" s="127"/>
      <c r="I85" s="127" t="n">
        <v>2817893.36</v>
      </c>
      <c r="J85" s="133"/>
      <c r="K85" s="133"/>
      <c r="L85" s="149"/>
      <c r="M85" s="127" t="n">
        <v>11648972.4</v>
      </c>
      <c r="N85" s="133"/>
      <c r="O85" s="127" t="n">
        <v>4364931.82</v>
      </c>
      <c r="P85" s="127"/>
      <c r="Q85" s="127" t="n">
        <v>26400869.22</v>
      </c>
      <c r="R85" s="127" t="n">
        <v>1320223.95</v>
      </c>
      <c r="S85" s="127" t="n">
        <v>938825.92</v>
      </c>
      <c r="T85" s="129" t="n">
        <v>4392830.4648</v>
      </c>
      <c r="U85" s="127" t="n">
        <v>1566776.199112</v>
      </c>
      <c r="V85" s="125" t="n">
        <v>2023</v>
      </c>
    </row>
    <row r="86" customFormat="false" ht="12.75" hidden="false" customHeight="true" outlineLevel="0" collapsed="false">
      <c r="A86" s="151" t="n">
        <f aca="false">A85+1</f>
        <v>28</v>
      </c>
      <c r="B86" s="152" t="s">
        <v>149</v>
      </c>
      <c r="C86" s="127" t="n">
        <f aca="false">D86+E86+F86+G86+H86+I86+K86+M86+O86+Q86+R86+S86+T86+U86</f>
        <v>20766326.789476</v>
      </c>
      <c r="D86" s="127" t="n">
        <v>888390.58</v>
      </c>
      <c r="E86" s="127" t="n">
        <v>3926183.56</v>
      </c>
      <c r="F86" s="127"/>
      <c r="G86" s="127" t="n">
        <v>480349.98</v>
      </c>
      <c r="H86" s="127"/>
      <c r="I86" s="127" t="n">
        <v>529900.8</v>
      </c>
      <c r="J86" s="133"/>
      <c r="K86" s="133"/>
      <c r="L86" s="149"/>
      <c r="M86" s="127" t="n">
        <v>7693566.72</v>
      </c>
      <c r="N86" s="133"/>
      <c r="O86" s="127"/>
      <c r="P86" s="127"/>
      <c r="Q86" s="127" t="n">
        <v>5244775</v>
      </c>
      <c r="R86" s="127" t="n">
        <v>279240.12</v>
      </c>
      <c r="S86" s="127" t="n">
        <v>160780.58</v>
      </c>
      <c r="T86" s="129" t="n">
        <v>1152191.2404</v>
      </c>
      <c r="U86" s="127" t="n">
        <v>410948.209076</v>
      </c>
      <c r="V86" s="125" t="n">
        <v>2023</v>
      </c>
    </row>
    <row r="87" customFormat="false" ht="12.75" hidden="false" customHeight="true" outlineLevel="0" collapsed="false">
      <c r="A87" s="125" t="n">
        <f aca="false">A86+1</f>
        <v>29</v>
      </c>
      <c r="B87" s="126" t="s">
        <v>150</v>
      </c>
      <c r="C87" s="127" t="n">
        <f aca="false">D87+E87+F87+G87+H87+I87+K87+M87+O87+Q87+R87+S87+T87+U87</f>
        <v>1055559.14</v>
      </c>
      <c r="D87" s="127"/>
      <c r="E87" s="127"/>
      <c r="F87" s="127"/>
      <c r="G87" s="127"/>
      <c r="H87" s="127"/>
      <c r="I87" s="127"/>
      <c r="J87" s="128"/>
      <c r="K87" s="128"/>
      <c r="L87" s="128"/>
      <c r="M87" s="127"/>
      <c r="N87" s="128"/>
      <c r="O87" s="127"/>
      <c r="P87" s="128"/>
      <c r="Q87" s="127"/>
      <c r="R87" s="127"/>
      <c r="S87" s="127"/>
      <c r="T87" s="129" t="n">
        <v>1055559.14</v>
      </c>
      <c r="U87" s="127"/>
      <c r="V87" s="125" t="n">
        <v>2023</v>
      </c>
    </row>
    <row r="88" customFormat="false" ht="12.75" hidden="false" customHeight="true" outlineLevel="0" collapsed="false">
      <c r="A88" s="125" t="n">
        <f aca="false">A87+1</f>
        <v>30</v>
      </c>
      <c r="B88" s="126" t="s">
        <v>151</v>
      </c>
      <c r="C88" s="127" t="n">
        <f aca="false">D88+E88+F88+G88+H88+I88+K88+M88+O88+Q88+R88+S88+T88+U88</f>
        <v>599809.21</v>
      </c>
      <c r="D88" s="127"/>
      <c r="E88" s="127"/>
      <c r="F88" s="127"/>
      <c r="G88" s="127"/>
      <c r="H88" s="127"/>
      <c r="I88" s="127"/>
      <c r="J88" s="128"/>
      <c r="K88" s="128"/>
      <c r="L88" s="128"/>
      <c r="M88" s="127"/>
      <c r="N88" s="128"/>
      <c r="O88" s="127"/>
      <c r="P88" s="128"/>
      <c r="Q88" s="127"/>
      <c r="R88" s="127"/>
      <c r="S88" s="127"/>
      <c r="T88" s="129" t="n">
        <v>599809.21</v>
      </c>
      <c r="U88" s="127"/>
      <c r="V88" s="125" t="n">
        <v>2023</v>
      </c>
    </row>
    <row r="89" customFormat="false" ht="12.75" hidden="false" customHeight="true" outlineLevel="0" collapsed="false">
      <c r="A89" s="125" t="n">
        <f aca="false">A88+1</f>
        <v>31</v>
      </c>
      <c r="B89" s="156" t="s">
        <v>640</v>
      </c>
      <c r="C89" s="127" t="n">
        <f aca="false">D89+E89+F89+G89+H89+I89+K89+M89+O89+Q89+R89+S89+T89+U89</f>
        <v>12505367.85293</v>
      </c>
      <c r="D89" s="127" t="n">
        <v>435657.52</v>
      </c>
      <c r="E89" s="127"/>
      <c r="F89" s="127"/>
      <c r="G89" s="127" t="n">
        <v>423778.52</v>
      </c>
      <c r="H89" s="127"/>
      <c r="I89" s="127" t="n">
        <v>437038.32</v>
      </c>
      <c r="J89" s="133"/>
      <c r="K89" s="133"/>
      <c r="L89" s="149"/>
      <c r="M89" s="127" t="n">
        <v>6231798.17</v>
      </c>
      <c r="N89" s="133"/>
      <c r="O89" s="127"/>
      <c r="P89" s="127"/>
      <c r="Q89" s="127" t="n">
        <v>4715087.42</v>
      </c>
      <c r="R89" s="127"/>
      <c r="S89" s="127"/>
      <c r="T89" s="127"/>
      <c r="U89" s="127" t="n">
        <f aca="false">(R89+Q89+M89+I89+G89+E89+D89+O89+S89+H89)*2.14%</f>
        <v>262007.90293</v>
      </c>
      <c r="V89" s="125" t="n">
        <v>2023</v>
      </c>
    </row>
    <row r="90" customFormat="false" ht="12.75" hidden="false" customHeight="true" outlineLevel="0" collapsed="false">
      <c r="A90" s="125" t="n">
        <f aca="false">A89+1</f>
        <v>32</v>
      </c>
      <c r="B90" s="126" t="s">
        <v>154</v>
      </c>
      <c r="C90" s="127" t="n">
        <f aca="false">D90+E90+F90+G90+H90+I90+K90+M90+O90+Q90+R90+S90+T90+U90</f>
        <v>15206419.37</v>
      </c>
      <c r="D90" s="127" t="n">
        <v>961216.2</v>
      </c>
      <c r="E90" s="127" t="n">
        <v>1484330.39</v>
      </c>
      <c r="F90" s="127"/>
      <c r="G90" s="127" t="n">
        <v>765369.67</v>
      </c>
      <c r="H90" s="127"/>
      <c r="I90" s="127" t="n">
        <v>395166.87</v>
      </c>
      <c r="J90" s="133"/>
      <c r="K90" s="133"/>
      <c r="L90" s="149"/>
      <c r="M90" s="127" t="n">
        <v>8032768.35</v>
      </c>
      <c r="N90" s="133"/>
      <c r="O90" s="127" t="n">
        <v>922426.78</v>
      </c>
      <c r="P90" s="127"/>
      <c r="Q90" s="127" t="n">
        <v>2454715.93</v>
      </c>
      <c r="R90" s="127"/>
      <c r="S90" s="127"/>
      <c r="T90" s="127"/>
      <c r="U90" s="127" t="n">
        <v>190425.18</v>
      </c>
      <c r="V90" s="125" t="n">
        <v>2023</v>
      </c>
    </row>
    <row r="91" customFormat="false" ht="12.75" hidden="false" customHeight="true" outlineLevel="0" collapsed="false">
      <c r="A91" s="125" t="n">
        <f aca="false">A90+1</f>
        <v>33</v>
      </c>
      <c r="B91" s="126" t="s">
        <v>112</v>
      </c>
      <c r="C91" s="127" t="n">
        <f aca="false">D91+E91+F91+G91+H91+I91+K91+M91+O91+Q91+R91+S91+T91+U91</f>
        <v>14387680.17</v>
      </c>
      <c r="D91" s="127"/>
      <c r="E91" s="127"/>
      <c r="F91" s="127"/>
      <c r="G91" s="127"/>
      <c r="H91" s="127"/>
      <c r="I91" s="127"/>
      <c r="J91" s="133"/>
      <c r="K91" s="133"/>
      <c r="L91" s="149"/>
      <c r="M91" s="127" t="n">
        <v>14093616.87</v>
      </c>
      <c r="N91" s="133"/>
      <c r="O91" s="133"/>
      <c r="P91" s="127"/>
      <c r="Q91" s="127"/>
      <c r="R91" s="127"/>
      <c r="S91" s="127"/>
      <c r="T91" s="127"/>
      <c r="U91" s="127" t="n">
        <v>294063.3</v>
      </c>
      <c r="V91" s="125" t="n">
        <v>2023</v>
      </c>
    </row>
    <row r="92" customFormat="false" ht="12.75" hidden="false" customHeight="true" outlineLevel="0" collapsed="false">
      <c r="A92" s="125" t="n">
        <f aca="false">A91+1</f>
        <v>34</v>
      </c>
      <c r="B92" s="126" t="s">
        <v>107</v>
      </c>
      <c r="C92" s="127" t="n">
        <f aca="false">D92+E92+F92+G92+H92+I92+K92+M92+O92+Q92+R92+S92+T92+U92</f>
        <v>14376380.35</v>
      </c>
      <c r="D92" s="127"/>
      <c r="E92" s="127"/>
      <c r="F92" s="127"/>
      <c r="G92" s="127"/>
      <c r="H92" s="127"/>
      <c r="I92" s="127"/>
      <c r="J92" s="133"/>
      <c r="K92" s="133"/>
      <c r="L92" s="149"/>
      <c r="M92" s="127" t="n">
        <v>14073689.93</v>
      </c>
      <c r="N92" s="133"/>
      <c r="O92" s="133"/>
      <c r="P92" s="127"/>
      <c r="Q92" s="127"/>
      <c r="R92" s="127"/>
      <c r="S92" s="127"/>
      <c r="T92" s="127"/>
      <c r="U92" s="127" t="n">
        <v>302690.42</v>
      </c>
      <c r="V92" s="125" t="n">
        <v>2023</v>
      </c>
    </row>
    <row r="93" customFormat="false" ht="12.75" hidden="false" customHeight="true" outlineLevel="0" collapsed="false">
      <c r="A93" s="125" t="n">
        <f aca="false">A92+1</f>
        <v>35</v>
      </c>
      <c r="B93" s="126" t="s">
        <v>155</v>
      </c>
      <c r="C93" s="127" t="n">
        <f aca="false">D93+E93+F93+G93+H93+I93+K93+M93+O93+Q93+R93+S93+T93+U93</f>
        <v>14301069.55</v>
      </c>
      <c r="D93" s="127"/>
      <c r="E93" s="127"/>
      <c r="F93" s="127"/>
      <c r="G93" s="127"/>
      <c r="H93" s="127"/>
      <c r="I93" s="127"/>
      <c r="J93" s="133"/>
      <c r="K93" s="133"/>
      <c r="L93" s="149"/>
      <c r="M93" s="127" t="n">
        <v>14002982.89</v>
      </c>
      <c r="N93" s="133"/>
      <c r="O93" s="133"/>
      <c r="P93" s="127"/>
      <c r="Q93" s="127"/>
      <c r="R93" s="127"/>
      <c r="S93" s="127"/>
      <c r="T93" s="127"/>
      <c r="U93" s="127" t="n">
        <v>298086.66</v>
      </c>
      <c r="V93" s="125" t="n">
        <v>2023</v>
      </c>
    </row>
    <row r="94" customFormat="false" ht="12.75" hidden="false" customHeight="true" outlineLevel="0" collapsed="false">
      <c r="A94" s="125" t="n">
        <f aca="false">A93+1</f>
        <v>36</v>
      </c>
      <c r="B94" s="126" t="s">
        <v>156</v>
      </c>
      <c r="C94" s="127" t="n">
        <f aca="false">D94+E94+F94+G94+H94+I94+K94+M94+O94+Q94+R94+S94+T94+U94</f>
        <v>15013333.68</v>
      </c>
      <c r="D94" s="127"/>
      <c r="E94" s="127"/>
      <c r="F94" s="127"/>
      <c r="G94" s="127"/>
      <c r="H94" s="127"/>
      <c r="I94" s="127"/>
      <c r="J94" s="133"/>
      <c r="K94" s="133"/>
      <c r="L94" s="149"/>
      <c r="M94" s="127" t="n">
        <v>14717943.76</v>
      </c>
      <c r="N94" s="133"/>
      <c r="O94" s="133"/>
      <c r="P94" s="127"/>
      <c r="Q94" s="127"/>
      <c r="R94" s="127"/>
      <c r="S94" s="127"/>
      <c r="T94" s="127"/>
      <c r="U94" s="127" t="n">
        <v>295389.92</v>
      </c>
      <c r="V94" s="125" t="n">
        <v>2023</v>
      </c>
    </row>
    <row r="95" customFormat="false" ht="12.75" hidden="false" customHeight="true" outlineLevel="0" collapsed="false">
      <c r="A95" s="125" t="n">
        <f aca="false">A94+1</f>
        <v>37</v>
      </c>
      <c r="B95" s="126" t="s">
        <v>111</v>
      </c>
      <c r="C95" s="127" t="n">
        <f aca="false">D95+E95+F95+G95+H95+I95+K95+M95+O95+Q95+R95+S95+T95+U95</f>
        <v>19006195.3683</v>
      </c>
      <c r="D95" s="127"/>
      <c r="E95" s="127"/>
      <c r="F95" s="127"/>
      <c r="G95" s="127"/>
      <c r="H95" s="127"/>
      <c r="I95" s="127"/>
      <c r="J95" s="133"/>
      <c r="K95" s="133"/>
      <c r="L95" s="149"/>
      <c r="M95" s="127" t="n">
        <v>18607984.5</v>
      </c>
      <c r="N95" s="133"/>
      <c r="O95" s="133"/>
      <c r="P95" s="127"/>
      <c r="Q95" s="127"/>
      <c r="R95" s="127"/>
      <c r="S95" s="127"/>
      <c r="T95" s="127"/>
      <c r="U95" s="127" t="n">
        <f aca="false">M95*2.14%</f>
        <v>398210.8683</v>
      </c>
      <c r="V95" s="125" t="n">
        <v>2023</v>
      </c>
    </row>
    <row r="96" customFormat="false" ht="12.75" hidden="false" customHeight="true" outlineLevel="0" collapsed="false">
      <c r="A96" s="125" t="n">
        <f aca="false">A95+1</f>
        <v>38</v>
      </c>
      <c r="B96" s="126" t="s">
        <v>63</v>
      </c>
      <c r="C96" s="127" t="n">
        <f aca="false">D96+E96+F96+G96+H96+I96+K96+M96+O96+Q96+R96+S96+T96+U96</f>
        <v>23988713.149644</v>
      </c>
      <c r="D96" s="127" t="n">
        <v>1583038.71</v>
      </c>
      <c r="E96" s="127" t="n">
        <v>3380719.55</v>
      </c>
      <c r="F96" s="127"/>
      <c r="G96" s="127" t="n">
        <v>2216569.87</v>
      </c>
      <c r="H96" s="127"/>
      <c r="I96" s="127" t="n">
        <v>575622.04</v>
      </c>
      <c r="J96" s="133"/>
      <c r="K96" s="133"/>
      <c r="L96" s="149"/>
      <c r="M96" s="127" t="n">
        <v>7180857.46</v>
      </c>
      <c r="N96" s="133"/>
      <c r="O96" s="133"/>
      <c r="P96" s="127"/>
      <c r="Q96" s="127" t="n">
        <v>8728789.57</v>
      </c>
      <c r="R96" s="127"/>
      <c r="S96" s="127"/>
      <c r="T96" s="127" t="n">
        <v>169445.6</v>
      </c>
      <c r="U96" s="127" t="n">
        <f aca="false">M96*2.14%</f>
        <v>153670.349644</v>
      </c>
      <c r="V96" s="125" t="n">
        <v>2023</v>
      </c>
    </row>
    <row r="97" customFormat="false" ht="12.75" hidden="false" customHeight="true" outlineLevel="0" collapsed="false">
      <c r="A97" s="125" t="n">
        <f aca="false">A96+1</f>
        <v>39</v>
      </c>
      <c r="B97" s="126" t="s">
        <v>74</v>
      </c>
      <c r="C97" s="127" t="n">
        <f aca="false">D97+E97+F97+G97+H97+I97+K97+M97+O97+Q97+R97+S97+T97+U97</f>
        <v>13465170.5</v>
      </c>
      <c r="D97" s="127" t="n">
        <v>1540827.62</v>
      </c>
      <c r="E97" s="127"/>
      <c r="F97" s="127"/>
      <c r="G97" s="127"/>
      <c r="H97" s="127"/>
      <c r="I97" s="127"/>
      <c r="J97" s="133"/>
      <c r="K97" s="133"/>
      <c r="L97" s="149"/>
      <c r="M97" s="127" t="n">
        <v>11613158.14</v>
      </c>
      <c r="N97" s="133"/>
      <c r="O97" s="133"/>
      <c r="P97" s="127"/>
      <c r="Q97" s="127"/>
      <c r="R97" s="127"/>
      <c r="S97" s="127"/>
      <c r="T97" s="127"/>
      <c r="U97" s="127" t="n">
        <v>311184.74</v>
      </c>
      <c r="V97" s="125" t="n">
        <v>2023</v>
      </c>
    </row>
    <row r="98" customFormat="false" ht="12.75" hidden="false" customHeight="true" outlineLevel="0" collapsed="false">
      <c r="A98" s="125" t="n">
        <f aca="false">A97+1</f>
        <v>40</v>
      </c>
      <c r="B98" s="126" t="s">
        <v>157</v>
      </c>
      <c r="C98" s="127" t="n">
        <f aca="false">D98+E98+F98+G98+H98+I98+K98+M98+O98+Q98+R98+S98+T98+U98</f>
        <v>11425356.95887</v>
      </c>
      <c r="D98" s="127"/>
      <c r="E98" s="127"/>
      <c r="F98" s="127"/>
      <c r="G98" s="127"/>
      <c r="H98" s="127"/>
      <c r="I98" s="127"/>
      <c r="J98" s="133"/>
      <c r="K98" s="133"/>
      <c r="L98" s="149"/>
      <c r="M98" s="127" t="n">
        <v>7167445.68</v>
      </c>
      <c r="N98" s="133"/>
      <c r="O98" s="127"/>
      <c r="P98" s="127"/>
      <c r="Q98" s="127" t="n">
        <v>4018531.37</v>
      </c>
      <c r="R98" s="127"/>
      <c r="S98" s="127"/>
      <c r="T98" s="127"/>
      <c r="U98" s="129" t="n">
        <f aca="false">(M98+Q98)*2.14%</f>
        <v>239379.90887</v>
      </c>
      <c r="V98" s="125" t="n">
        <v>2023</v>
      </c>
    </row>
    <row r="99" customFormat="false" ht="12.75" hidden="false" customHeight="true" outlineLevel="0" collapsed="false">
      <c r="A99" s="125" t="n">
        <f aca="false">A98+1</f>
        <v>41</v>
      </c>
      <c r="B99" s="126" t="s">
        <v>86</v>
      </c>
      <c r="C99" s="127" t="n">
        <f aca="false">D99+E99+F99+G99+H99+I99+K99+M99+O99+Q99+R99+S99+T99+U99</f>
        <v>12791656.191712</v>
      </c>
      <c r="D99" s="127"/>
      <c r="E99" s="127"/>
      <c r="F99" s="127"/>
      <c r="G99" s="127"/>
      <c r="H99" s="127"/>
      <c r="I99" s="127"/>
      <c r="J99" s="133"/>
      <c r="K99" s="133"/>
      <c r="L99" s="149"/>
      <c r="M99" s="127" t="n">
        <v>8520036.74</v>
      </c>
      <c r="N99" s="133"/>
      <c r="O99" s="133"/>
      <c r="P99" s="127"/>
      <c r="Q99" s="127" t="n">
        <v>4003613.34</v>
      </c>
      <c r="R99" s="127"/>
      <c r="S99" s="127"/>
      <c r="T99" s="127"/>
      <c r="U99" s="129" t="n">
        <f aca="false">(M99+Q99)*2.14%</f>
        <v>268006.111712</v>
      </c>
      <c r="V99" s="125" t="n">
        <v>2023</v>
      </c>
    </row>
    <row r="100" customFormat="false" ht="12.75" hidden="false" customHeight="true" outlineLevel="0" collapsed="false">
      <c r="A100" s="125" t="n">
        <f aca="false">A99+1</f>
        <v>42</v>
      </c>
      <c r="B100" s="126" t="s">
        <v>158</v>
      </c>
      <c r="C100" s="127" t="n">
        <f aca="false">D100+E100+F100+G100+H100+I100+K100+M100+O100+Q100+R100+S100+T100+U100</f>
        <v>842362.56</v>
      </c>
      <c r="D100" s="127"/>
      <c r="E100" s="127"/>
      <c r="F100" s="127"/>
      <c r="G100" s="127"/>
      <c r="H100" s="127"/>
      <c r="I100" s="127"/>
      <c r="J100" s="133"/>
      <c r="K100" s="133"/>
      <c r="L100" s="149"/>
      <c r="M100" s="127"/>
      <c r="N100" s="133"/>
      <c r="O100" s="133"/>
      <c r="P100" s="127"/>
      <c r="Q100" s="127"/>
      <c r="R100" s="127"/>
      <c r="S100" s="127"/>
      <c r="T100" s="129" t="n">
        <v>842362.56</v>
      </c>
      <c r="U100" s="127"/>
      <c r="V100" s="125" t="n">
        <v>2023</v>
      </c>
    </row>
    <row r="101" customFormat="false" ht="12.75" hidden="false" customHeight="true" outlineLevel="0" collapsed="false">
      <c r="A101" s="125" t="n">
        <f aca="false">A100+1</f>
        <v>43</v>
      </c>
      <c r="B101" s="126" t="s">
        <v>159</v>
      </c>
      <c r="C101" s="127" t="n">
        <f aca="false">D101+E101+F101+G101+H101+I101+K101+M101+O101+Q101+R101+S101+T101+U101</f>
        <v>102702.143</v>
      </c>
      <c r="D101" s="127"/>
      <c r="E101" s="127"/>
      <c r="F101" s="127"/>
      <c r="G101" s="127"/>
      <c r="H101" s="127"/>
      <c r="I101" s="127"/>
      <c r="J101" s="133"/>
      <c r="K101" s="133"/>
      <c r="L101" s="149"/>
      <c r="M101" s="127"/>
      <c r="N101" s="133"/>
      <c r="O101" s="127" t="n">
        <v>100539.78</v>
      </c>
      <c r="P101" s="127"/>
      <c r="Q101" s="127"/>
      <c r="R101" s="127"/>
      <c r="S101" s="127"/>
      <c r="T101" s="127"/>
      <c r="U101" s="127" t="n">
        <v>2162.363</v>
      </c>
      <c r="V101" s="125" t="n">
        <v>2023</v>
      </c>
    </row>
    <row r="102" customFormat="false" ht="12.75" hidden="false" customHeight="true" outlineLevel="0" collapsed="false">
      <c r="A102" s="125" t="n">
        <f aca="false">A101+1</f>
        <v>44</v>
      </c>
      <c r="B102" s="126" t="s">
        <v>160</v>
      </c>
      <c r="C102" s="127" t="n">
        <f aca="false">D102+E102+F102+G102+H102+I102+K102+M102+O102+Q102+R102+S102+T102+U102</f>
        <v>2409273.870568</v>
      </c>
      <c r="D102" s="127"/>
      <c r="E102" s="127" t="n">
        <v>2339420.12</v>
      </c>
      <c r="F102" s="127"/>
      <c r="G102" s="127"/>
      <c r="H102" s="127"/>
      <c r="I102" s="127"/>
      <c r="J102" s="133"/>
      <c r="K102" s="133"/>
      <c r="L102" s="149"/>
      <c r="M102" s="127"/>
      <c r="N102" s="133"/>
      <c r="O102" s="133"/>
      <c r="P102" s="127"/>
      <c r="Q102" s="127"/>
      <c r="R102" s="127"/>
      <c r="S102" s="127"/>
      <c r="T102" s="127" t="n">
        <v>19790.16</v>
      </c>
      <c r="U102" s="127" t="n">
        <f aca="false">E102*2.14%</f>
        <v>50063.590568</v>
      </c>
      <c r="V102" s="125" t="n">
        <v>2023</v>
      </c>
    </row>
    <row r="103" customFormat="false" ht="12.75" hidden="false" customHeight="true" outlineLevel="0" collapsed="false">
      <c r="A103" s="125" t="n">
        <f aca="false">A102+1</f>
        <v>45</v>
      </c>
      <c r="B103" s="126" t="s">
        <v>161</v>
      </c>
      <c r="C103" s="127" t="n">
        <f aca="false">D103+E103+F103+G103+H103+I103+K103+M103+O103+Q103+R103+S103+T103+U103</f>
        <v>2892245.48</v>
      </c>
      <c r="D103" s="127"/>
      <c r="E103" s="127"/>
      <c r="F103" s="127"/>
      <c r="G103" s="127" t="n">
        <v>858656</v>
      </c>
      <c r="H103" s="127"/>
      <c r="I103" s="127" t="n">
        <v>1309592</v>
      </c>
      <c r="J103" s="133"/>
      <c r="K103" s="133"/>
      <c r="L103" s="149"/>
      <c r="M103" s="127" t="n">
        <v>635632.87</v>
      </c>
      <c r="N103" s="133"/>
      <c r="O103" s="133"/>
      <c r="P103" s="127"/>
      <c r="Q103" s="127"/>
      <c r="R103" s="127"/>
      <c r="S103" s="127"/>
      <c r="T103" s="127"/>
      <c r="U103" s="127" t="n">
        <v>88364.61</v>
      </c>
      <c r="V103" s="125" t="n">
        <v>2023</v>
      </c>
    </row>
    <row r="104" customFormat="false" ht="12.75" hidden="false" customHeight="true" outlineLevel="0" collapsed="false">
      <c r="A104" s="125" t="n">
        <f aca="false">A103+1</f>
        <v>46</v>
      </c>
      <c r="B104" s="126" t="s">
        <v>163</v>
      </c>
      <c r="C104" s="127" t="n">
        <f aca="false">D104+E104+F104+G104+H104+I104+K104+M104+O104+Q104+R104+S104+T104+U104</f>
        <v>566179.12</v>
      </c>
      <c r="D104" s="127"/>
      <c r="E104" s="127"/>
      <c r="F104" s="127"/>
      <c r="G104" s="127"/>
      <c r="H104" s="127"/>
      <c r="I104" s="127"/>
      <c r="J104" s="133"/>
      <c r="K104" s="133"/>
      <c r="L104" s="149"/>
      <c r="M104" s="127" t="n">
        <v>458370</v>
      </c>
      <c r="N104" s="133"/>
      <c r="O104" s="133"/>
      <c r="P104" s="127"/>
      <c r="Q104" s="127"/>
      <c r="R104" s="127"/>
      <c r="S104" s="127"/>
      <c r="T104" s="127" t="n">
        <v>98000</v>
      </c>
      <c r="U104" s="127" t="n">
        <v>9809.12</v>
      </c>
      <c r="V104" s="125" t="n">
        <v>2023</v>
      </c>
    </row>
    <row r="105" customFormat="false" ht="12.75" hidden="false" customHeight="true" outlineLevel="0" collapsed="false">
      <c r="A105" s="125" t="n">
        <f aca="false">A104+1</f>
        <v>47</v>
      </c>
      <c r="B105" s="126" t="s">
        <v>165</v>
      </c>
      <c r="C105" s="127" t="n">
        <f aca="false">D105+E105+F105+G105+H105+I105+K105+M105+O105+Q105+R105+S105+T105+U105</f>
        <v>111436</v>
      </c>
      <c r="D105" s="127"/>
      <c r="E105" s="127"/>
      <c r="F105" s="127"/>
      <c r="G105" s="127"/>
      <c r="H105" s="127"/>
      <c r="I105" s="127"/>
      <c r="J105" s="133"/>
      <c r="K105" s="133"/>
      <c r="L105" s="149"/>
      <c r="M105" s="127"/>
      <c r="N105" s="133"/>
      <c r="O105" s="133"/>
      <c r="P105" s="127"/>
      <c r="Q105" s="127"/>
      <c r="R105" s="127"/>
      <c r="S105" s="127"/>
      <c r="T105" s="127" t="n">
        <v>111436</v>
      </c>
      <c r="U105" s="127"/>
      <c r="V105" s="125" t="n">
        <v>2023</v>
      </c>
    </row>
    <row r="106" customFormat="false" ht="12.75" hidden="false" customHeight="true" outlineLevel="0" collapsed="false">
      <c r="A106" s="125" t="n">
        <f aca="false">A105+1</f>
        <v>48</v>
      </c>
      <c r="B106" s="126" t="s">
        <v>166</v>
      </c>
      <c r="C106" s="127" t="n">
        <f aca="false">D106+E106+F106+G106+H106+I106+K106+M106+O106+Q106+R106+S106+T106+U106</f>
        <v>154217.63</v>
      </c>
      <c r="D106" s="127"/>
      <c r="E106" s="127"/>
      <c r="F106" s="127"/>
      <c r="G106" s="127"/>
      <c r="H106" s="127"/>
      <c r="I106" s="127"/>
      <c r="J106" s="133"/>
      <c r="K106" s="133"/>
      <c r="L106" s="149"/>
      <c r="M106" s="127"/>
      <c r="N106" s="133"/>
      <c r="O106" s="133"/>
      <c r="P106" s="127"/>
      <c r="Q106" s="127"/>
      <c r="R106" s="127"/>
      <c r="S106" s="127"/>
      <c r="T106" s="127" t="n">
        <v>154217.63</v>
      </c>
      <c r="U106" s="127"/>
      <c r="V106" s="125" t="n">
        <v>2023</v>
      </c>
    </row>
    <row r="107" customFormat="false" ht="12.75" hidden="false" customHeight="true" outlineLevel="0" collapsed="false">
      <c r="A107" s="125" t="n">
        <f aca="false">A106+1</f>
        <v>49</v>
      </c>
      <c r="B107" s="126" t="s">
        <v>167</v>
      </c>
      <c r="C107" s="127" t="n">
        <f aca="false">D107+E107+F107+G107+H107+I107+K107+M107+O107+Q107+R107+S107+T107+U107</f>
        <v>154217.63</v>
      </c>
      <c r="D107" s="127"/>
      <c r="E107" s="127"/>
      <c r="F107" s="127"/>
      <c r="G107" s="127"/>
      <c r="H107" s="127"/>
      <c r="I107" s="127"/>
      <c r="J107" s="133"/>
      <c r="K107" s="133"/>
      <c r="L107" s="149"/>
      <c r="M107" s="127"/>
      <c r="N107" s="133"/>
      <c r="O107" s="133"/>
      <c r="P107" s="127"/>
      <c r="Q107" s="127"/>
      <c r="R107" s="127"/>
      <c r="S107" s="127"/>
      <c r="T107" s="127" t="n">
        <v>154217.63</v>
      </c>
      <c r="U107" s="127"/>
      <c r="V107" s="125" t="n">
        <v>2023</v>
      </c>
    </row>
    <row r="108" customFormat="false" ht="12.75" hidden="false" customHeight="true" outlineLevel="0" collapsed="false">
      <c r="A108" s="125" t="n">
        <f aca="false">A107+1</f>
        <v>50</v>
      </c>
      <c r="B108" s="126" t="s">
        <v>168</v>
      </c>
      <c r="C108" s="127" t="n">
        <f aca="false">D108+E108+F108+G108+H108+I108+K108+M108+O108+Q108+R108+S108+T108+U108</f>
        <v>1266738.73</v>
      </c>
      <c r="D108" s="127"/>
      <c r="E108" s="127"/>
      <c r="F108" s="127"/>
      <c r="G108" s="127"/>
      <c r="H108" s="127"/>
      <c r="I108" s="127"/>
      <c r="J108" s="133"/>
      <c r="K108" s="133"/>
      <c r="L108" s="149"/>
      <c r="M108" s="127"/>
      <c r="N108" s="133"/>
      <c r="O108" s="133"/>
      <c r="P108" s="127"/>
      <c r="Q108" s="127"/>
      <c r="R108" s="127"/>
      <c r="S108" s="157" t="n">
        <v>1088384.9</v>
      </c>
      <c r="T108" s="127" t="n">
        <v>154217.63</v>
      </c>
      <c r="U108" s="157" t="n">
        <v>24136.2</v>
      </c>
      <c r="V108" s="125" t="n">
        <v>2023</v>
      </c>
    </row>
    <row r="109" customFormat="false" ht="12.75" hidden="false" customHeight="true" outlineLevel="0" collapsed="false">
      <c r="A109" s="125" t="n">
        <f aca="false">A108+1</f>
        <v>51</v>
      </c>
      <c r="B109" s="126" t="s">
        <v>102</v>
      </c>
      <c r="C109" s="127" t="n">
        <f aca="false">D109+E109+F109+G109+H109+I109+K109+M109+O109+Q109+R109+S109+T109+U109</f>
        <v>1240897.03</v>
      </c>
      <c r="D109" s="127"/>
      <c r="E109" s="127"/>
      <c r="F109" s="127"/>
      <c r="G109" s="127"/>
      <c r="H109" s="127"/>
      <c r="I109" s="127"/>
      <c r="J109" s="133"/>
      <c r="K109" s="133"/>
      <c r="L109" s="149"/>
      <c r="M109" s="127"/>
      <c r="N109" s="133"/>
      <c r="O109" s="133"/>
      <c r="P109" s="127"/>
      <c r="Q109" s="127"/>
      <c r="R109" s="127"/>
      <c r="S109" s="157" t="n">
        <v>1063103.83</v>
      </c>
      <c r="T109" s="127" t="n">
        <v>154217.63</v>
      </c>
      <c r="U109" s="157" t="n">
        <v>23575.57</v>
      </c>
      <c r="V109" s="125" t="n">
        <v>2023</v>
      </c>
    </row>
    <row r="110" customFormat="false" ht="12.75" hidden="false" customHeight="true" outlineLevel="0" collapsed="false">
      <c r="A110" s="125" t="n">
        <f aca="false">A109+1</f>
        <v>52</v>
      </c>
      <c r="B110" s="126" t="s">
        <v>169</v>
      </c>
      <c r="C110" s="127" t="n">
        <f aca="false">D110+E110+F110+G110+H110+I110+K110+M110+O110+Q110+R110+S110+T110+U110</f>
        <v>169445.6</v>
      </c>
      <c r="D110" s="127"/>
      <c r="E110" s="127"/>
      <c r="F110" s="127"/>
      <c r="G110" s="127"/>
      <c r="H110" s="127"/>
      <c r="I110" s="127"/>
      <c r="J110" s="133"/>
      <c r="K110" s="133"/>
      <c r="L110" s="149"/>
      <c r="M110" s="127"/>
      <c r="N110" s="133"/>
      <c r="O110" s="133"/>
      <c r="P110" s="127"/>
      <c r="Q110" s="127"/>
      <c r="R110" s="127"/>
      <c r="S110" s="127"/>
      <c r="T110" s="127" t="n">
        <v>169445.6</v>
      </c>
      <c r="U110" s="127"/>
      <c r="V110" s="125" t="n">
        <v>2023</v>
      </c>
    </row>
    <row r="111" customFormat="false" ht="12.75" hidden="false" customHeight="true" outlineLevel="0" collapsed="false">
      <c r="A111" s="125" t="n">
        <f aca="false">A110+1</f>
        <v>53</v>
      </c>
      <c r="B111" s="126" t="s">
        <v>170</v>
      </c>
      <c r="C111" s="127" t="n">
        <f aca="false">D111+E111+F111+G111+H111+I111+K111+M111+O111+Q111+R111+S111+T111+U111</f>
        <v>169445.6</v>
      </c>
      <c r="D111" s="127"/>
      <c r="E111" s="127"/>
      <c r="F111" s="127"/>
      <c r="G111" s="127"/>
      <c r="H111" s="127"/>
      <c r="I111" s="127"/>
      <c r="J111" s="133"/>
      <c r="K111" s="133"/>
      <c r="L111" s="149"/>
      <c r="M111" s="127"/>
      <c r="N111" s="133"/>
      <c r="O111" s="133"/>
      <c r="P111" s="127"/>
      <c r="Q111" s="127"/>
      <c r="R111" s="127"/>
      <c r="S111" s="127"/>
      <c r="T111" s="127" t="n">
        <v>169445.6</v>
      </c>
      <c r="U111" s="127"/>
      <c r="V111" s="125" t="n">
        <v>2023</v>
      </c>
    </row>
    <row r="112" customFormat="false" ht="12.75" hidden="false" customHeight="true" outlineLevel="0" collapsed="false">
      <c r="A112" s="125" t="n">
        <f aca="false">A111+1</f>
        <v>54</v>
      </c>
      <c r="B112" s="126" t="s">
        <v>171</v>
      </c>
      <c r="C112" s="127" t="n">
        <f aca="false">D112+E112+F112+G112+H112+I112+K112+M112+O112+Q112+R112+S112+T112+U112</f>
        <v>169445.6</v>
      </c>
      <c r="D112" s="127"/>
      <c r="E112" s="127"/>
      <c r="F112" s="127"/>
      <c r="G112" s="127"/>
      <c r="H112" s="127"/>
      <c r="I112" s="127"/>
      <c r="J112" s="133"/>
      <c r="K112" s="133"/>
      <c r="L112" s="149"/>
      <c r="M112" s="127"/>
      <c r="N112" s="133"/>
      <c r="O112" s="133"/>
      <c r="P112" s="127"/>
      <c r="Q112" s="127"/>
      <c r="R112" s="127"/>
      <c r="S112" s="127"/>
      <c r="T112" s="127" t="n">
        <v>169445.6</v>
      </c>
      <c r="U112" s="127"/>
      <c r="V112" s="125" t="n">
        <v>2023</v>
      </c>
    </row>
    <row r="113" customFormat="false" ht="12.75" hidden="false" customHeight="true" outlineLevel="0" collapsed="false">
      <c r="A113" s="125" t="n">
        <f aca="false">A112+1</f>
        <v>55</v>
      </c>
      <c r="B113" s="126" t="s">
        <v>172</v>
      </c>
      <c r="C113" s="127" t="n">
        <f aca="false">D113+E113+F113+G113+H113+I113+K113+M113+O113+Q113+R113+S113+T113+U113</f>
        <v>939151.765</v>
      </c>
      <c r="D113" s="127"/>
      <c r="E113" s="127" t="n">
        <v>919475</v>
      </c>
      <c r="F113" s="127"/>
      <c r="G113" s="127"/>
      <c r="H113" s="127"/>
      <c r="I113" s="127"/>
      <c r="J113" s="133"/>
      <c r="K113" s="133"/>
      <c r="L113" s="149"/>
      <c r="M113" s="127"/>
      <c r="N113" s="133"/>
      <c r="O113" s="133"/>
      <c r="P113" s="127"/>
      <c r="Q113" s="127"/>
      <c r="R113" s="127"/>
      <c r="S113" s="127"/>
      <c r="T113" s="127"/>
      <c r="U113" s="127" t="n">
        <f aca="false">E113*2.14%</f>
        <v>19676.765</v>
      </c>
      <c r="V113" s="125" t="n">
        <v>2023</v>
      </c>
    </row>
    <row r="114" customFormat="false" ht="12.75" hidden="false" customHeight="true" outlineLevel="0" collapsed="false">
      <c r="A114" s="125" t="n">
        <f aca="false">A113+1</f>
        <v>56</v>
      </c>
      <c r="B114" s="126" t="s">
        <v>173</v>
      </c>
      <c r="C114" s="127" t="n">
        <f aca="false">D114+E114+F114+G114+H114+I114+K114+M114+O114+Q114+R114+S114+T114+U114</f>
        <v>643437.06</v>
      </c>
      <c r="D114" s="127"/>
      <c r="E114" s="127"/>
      <c r="F114" s="127"/>
      <c r="G114" s="127"/>
      <c r="H114" s="127"/>
      <c r="I114" s="127"/>
      <c r="J114" s="133"/>
      <c r="K114" s="133"/>
      <c r="L114" s="149"/>
      <c r="M114" s="127" t="n">
        <v>629956</v>
      </c>
      <c r="N114" s="133"/>
      <c r="O114" s="133"/>
      <c r="P114" s="127"/>
      <c r="Q114" s="127"/>
      <c r="R114" s="127"/>
      <c r="S114" s="127"/>
      <c r="T114" s="127"/>
      <c r="U114" s="127" t="n">
        <v>13481.06</v>
      </c>
      <c r="V114" s="125" t="n">
        <v>2023</v>
      </c>
    </row>
    <row r="115" customFormat="false" ht="12.75" hidden="false" customHeight="true" outlineLevel="0" collapsed="false">
      <c r="A115" s="154" t="s">
        <v>175</v>
      </c>
      <c r="B115" s="154"/>
      <c r="C115" s="143" t="n">
        <f aca="false">SUM(C59:C114)</f>
        <v>896617476.997358</v>
      </c>
      <c r="D115" s="143" t="n">
        <f aca="false">SUM(D59:D114)</f>
        <v>31119121.632</v>
      </c>
      <c r="E115" s="143" t="n">
        <f aca="false">SUM(E59:E114)</f>
        <v>127265322.39</v>
      </c>
      <c r="F115" s="143" t="n">
        <f aca="false">SUM(F59:F114)</f>
        <v>0</v>
      </c>
      <c r="G115" s="143" t="n">
        <f aca="false">SUM(G59:G114)</f>
        <v>21220156.078</v>
      </c>
      <c r="H115" s="143" t="n">
        <f aca="false">SUM(H59:H114)</f>
        <v>18105009.6136</v>
      </c>
      <c r="I115" s="143" t="n">
        <f aca="false">SUM(I59:I114)</f>
        <v>22406759.4444</v>
      </c>
      <c r="J115" s="143" t="n">
        <f aca="false">SUM(J59:J114)</f>
        <v>0</v>
      </c>
      <c r="K115" s="143" t="n">
        <f aca="false">SUM(K59:K114)</f>
        <v>0</v>
      </c>
      <c r="L115" s="143" t="n">
        <f aca="false">SUM(L59:L114)</f>
        <v>0</v>
      </c>
      <c r="M115" s="143" t="n">
        <f aca="false">SUM(M59:M114)</f>
        <v>283212273.996</v>
      </c>
      <c r="N115" s="143" t="n">
        <f aca="false">SUM(N59:N114)</f>
        <v>0</v>
      </c>
      <c r="O115" s="143" t="n">
        <f aca="false">SUM(O59:O114)</f>
        <v>48275934.344</v>
      </c>
      <c r="P115" s="143" t="n">
        <f aca="false">SUM(P59:P114)</f>
        <v>0</v>
      </c>
      <c r="Q115" s="143" t="n">
        <f aca="false">SUM(Q59:Q114)</f>
        <v>260873068.518</v>
      </c>
      <c r="R115" s="143" t="n">
        <f aca="false">SUM(R59:R114)</f>
        <v>8919007.408</v>
      </c>
      <c r="S115" s="143" t="n">
        <f aca="false">SUM(S59:S114)</f>
        <v>13385846.554</v>
      </c>
      <c r="T115" s="143" t="n">
        <f aca="false">SUM(T59:T114)</f>
        <v>44421768.2111565</v>
      </c>
      <c r="U115" s="143" t="n">
        <f aca="false">SUM(U59:U114)</f>
        <v>17413208.8082012</v>
      </c>
      <c r="V115" s="158"/>
    </row>
    <row r="116" customFormat="false" ht="12.75" hidden="false" customHeight="true" outlineLevel="0" collapsed="false">
      <c r="A116" s="151" t="n">
        <v>1</v>
      </c>
      <c r="B116" s="152" t="s">
        <v>176</v>
      </c>
      <c r="C116" s="127" t="n">
        <f aca="false">D116+E116+F116+G116+H116+I116+K116+M116+O116+Q116+R116+S116+T116+U116</f>
        <v>162015854.354736</v>
      </c>
      <c r="D116" s="127" t="n">
        <v>6873961.56</v>
      </c>
      <c r="E116" s="127" t="n">
        <v>39840993.96</v>
      </c>
      <c r="F116" s="127"/>
      <c r="G116" s="127" t="n">
        <v>5921276.46</v>
      </c>
      <c r="H116" s="127"/>
      <c r="I116" s="127" t="n">
        <v>5766370.08</v>
      </c>
      <c r="J116" s="133"/>
      <c r="K116" s="133"/>
      <c r="L116" s="149"/>
      <c r="M116" s="127" t="n">
        <v>23837767.2</v>
      </c>
      <c r="N116" s="133"/>
      <c r="O116" s="127" t="n">
        <v>8932137.96</v>
      </c>
      <c r="P116" s="127"/>
      <c r="Q116" s="127" t="n">
        <v>54025175.16</v>
      </c>
      <c r="R116" s="127" t="n">
        <v>2701628.1</v>
      </c>
      <c r="S116" s="127" t="n">
        <v>1921157.76</v>
      </c>
      <c r="T116" s="129" t="n">
        <v>8989228.0944</v>
      </c>
      <c r="U116" s="127" t="n">
        <v>3206158.020336</v>
      </c>
      <c r="V116" s="125" t="n">
        <v>2024</v>
      </c>
    </row>
    <row r="117" customFormat="false" ht="12.75" hidden="false" customHeight="true" outlineLevel="0" collapsed="false">
      <c r="A117" s="151" t="n">
        <f aca="false">A116+1</f>
        <v>2</v>
      </c>
      <c r="B117" s="152" t="s">
        <v>177</v>
      </c>
      <c r="C117" s="127" t="n">
        <f aca="false">D117+E117+F117+G117+H117+I117+K117+M117+O117+Q117+R117+S117+T117+U117</f>
        <v>106690639.245752</v>
      </c>
      <c r="D117" s="127" t="n">
        <v>4526639.42</v>
      </c>
      <c r="E117" s="127" t="n">
        <v>26236081.22</v>
      </c>
      <c r="F117" s="127"/>
      <c r="G117" s="127" t="n">
        <v>3899277.47</v>
      </c>
      <c r="H117" s="127"/>
      <c r="I117" s="127" t="n">
        <v>3797268.56</v>
      </c>
      <c r="J117" s="133"/>
      <c r="K117" s="133"/>
      <c r="L117" s="149"/>
      <c r="M117" s="127" t="n">
        <v>15697640.4</v>
      </c>
      <c r="N117" s="133"/>
      <c r="O117" s="127" t="n">
        <v>5881989.22</v>
      </c>
      <c r="P117" s="127"/>
      <c r="Q117" s="127" t="n">
        <v>35576644.62</v>
      </c>
      <c r="R117" s="127" t="n">
        <v>1779075.45</v>
      </c>
      <c r="S117" s="127" t="n">
        <v>1265120.32</v>
      </c>
      <c r="T117" s="129" t="n">
        <v>5919584.2008</v>
      </c>
      <c r="U117" s="127" t="n">
        <v>2111318.364952</v>
      </c>
      <c r="V117" s="125" t="n">
        <v>2024</v>
      </c>
    </row>
    <row r="118" customFormat="false" ht="12.75" hidden="false" customHeight="true" outlineLevel="0" collapsed="false">
      <c r="A118" s="151" t="n">
        <f aca="false">A117+1</f>
        <v>3</v>
      </c>
      <c r="B118" s="152" t="s">
        <v>178</v>
      </c>
      <c r="C118" s="127" t="n">
        <f aca="false">D118+E118+F118+G118+H118+I118+K118+M118+O118+Q118+R118+S118+T118+U118</f>
        <v>113894803.934064</v>
      </c>
      <c r="D118" s="127" t="n">
        <v>3913739.84</v>
      </c>
      <c r="E118" s="127" t="n">
        <v>11320440.6</v>
      </c>
      <c r="F118" s="127"/>
      <c r="G118" s="127" t="n">
        <v>1775494.6</v>
      </c>
      <c r="H118" s="127"/>
      <c r="I118" s="127" t="n">
        <v>2443690.08</v>
      </c>
      <c r="J118" s="133"/>
      <c r="K118" s="133"/>
      <c r="L118" s="149"/>
      <c r="M118" s="127" t="n">
        <v>15833313.4</v>
      </c>
      <c r="N118" s="133"/>
      <c r="O118" s="127" t="n">
        <v>4240563.52</v>
      </c>
      <c r="P118" s="127"/>
      <c r="Q118" s="127" t="n">
        <v>64145058.4</v>
      </c>
      <c r="R118" s="127" t="n">
        <v>880407.56</v>
      </c>
      <c r="S118" s="127" t="n">
        <v>768915.76</v>
      </c>
      <c r="T118" s="129" t="n">
        <v>6319297.4256</v>
      </c>
      <c r="U118" s="127" t="n">
        <v>2253882.748464</v>
      </c>
      <c r="V118" s="125" t="n">
        <v>2024</v>
      </c>
    </row>
    <row r="119" customFormat="false" ht="12.75" hidden="false" customHeight="true" outlineLevel="0" collapsed="false">
      <c r="A119" s="125" t="n">
        <f aca="false">A118+1</f>
        <v>4</v>
      </c>
      <c r="B119" s="126" t="s">
        <v>179</v>
      </c>
      <c r="C119" s="127" t="n">
        <f aca="false">D119+E119+F119+G119+H119+I119+K119+M119+O119+Q119+R119+S119+T119+U119</f>
        <v>1206498.16</v>
      </c>
      <c r="D119" s="127"/>
      <c r="E119" s="127"/>
      <c r="F119" s="127"/>
      <c r="G119" s="127"/>
      <c r="H119" s="127"/>
      <c r="I119" s="127"/>
      <c r="J119" s="133"/>
      <c r="K119" s="133"/>
      <c r="L119" s="149"/>
      <c r="M119" s="127"/>
      <c r="N119" s="133"/>
      <c r="O119" s="127"/>
      <c r="P119" s="127"/>
      <c r="Q119" s="127"/>
      <c r="R119" s="127"/>
      <c r="S119" s="127"/>
      <c r="T119" s="129" t="n">
        <v>1206498.16</v>
      </c>
      <c r="U119" s="127"/>
      <c r="V119" s="125" t="n">
        <v>2024</v>
      </c>
    </row>
    <row r="120" customFormat="false" ht="12.75" hidden="false" customHeight="true" outlineLevel="0" collapsed="false">
      <c r="A120" s="151" t="n">
        <f aca="false">A119+1</f>
        <v>5</v>
      </c>
      <c r="B120" s="152" t="s">
        <v>180</v>
      </c>
      <c r="C120" s="127" t="n">
        <f aca="false">D120+E120+F120+G120+H120+I120+K120+M120+O120+Q120+R120+S120+T120+U120</f>
        <v>115363727.387858</v>
      </c>
      <c r="D120" s="127" t="n">
        <v>4184638.8056</v>
      </c>
      <c r="E120" s="127" t="n">
        <v>12104012.2665</v>
      </c>
      <c r="F120" s="127"/>
      <c r="G120" s="127" t="n">
        <v>1898389.7515</v>
      </c>
      <c r="H120" s="127" t="n">
        <v>3361341.9499</v>
      </c>
      <c r="I120" s="127" t="n">
        <v>2612835.9972</v>
      </c>
      <c r="J120" s="133"/>
      <c r="K120" s="133"/>
      <c r="L120" s="149"/>
      <c r="M120" s="127" t="n">
        <v>16929254.4685</v>
      </c>
      <c r="N120" s="133"/>
      <c r="O120" s="127" t="n">
        <v>0</v>
      </c>
      <c r="P120" s="127"/>
      <c r="Q120" s="127" t="n">
        <v>68585013.706</v>
      </c>
      <c r="R120" s="127" t="n">
        <v>941347.0979</v>
      </c>
      <c r="S120" s="127" t="n">
        <v>1035590.6583</v>
      </c>
      <c r="T120" s="129" t="n">
        <v>1321940.797848</v>
      </c>
      <c r="U120" s="127" t="n">
        <v>2389361.88860996</v>
      </c>
      <c r="V120" s="125" t="n">
        <v>2024</v>
      </c>
    </row>
    <row r="121" customFormat="false" ht="12.75" hidden="false" customHeight="true" outlineLevel="0" collapsed="false">
      <c r="A121" s="151" t="n">
        <f aca="false">A120+1</f>
        <v>6</v>
      </c>
      <c r="B121" s="159" t="s">
        <v>181</v>
      </c>
      <c r="C121" s="127" t="n">
        <f aca="false">D121+E121+F121+G121+H121+I121+K121+M121+O121+Q121+R121+S121+T121+U121</f>
        <v>55833493.4252458</v>
      </c>
      <c r="D121" s="127" t="n">
        <v>3164025.63</v>
      </c>
      <c r="E121" s="127" t="n">
        <v>5628871.596</v>
      </c>
      <c r="F121" s="127" t="n">
        <v>2773476.65</v>
      </c>
      <c r="G121" s="127" t="n">
        <v>1372710.35</v>
      </c>
      <c r="H121" s="127" t="n">
        <v>2430559.31</v>
      </c>
      <c r="I121" s="127" t="n">
        <v>2142814.44</v>
      </c>
      <c r="J121" s="133"/>
      <c r="K121" s="133"/>
      <c r="L121" s="149"/>
      <c r="M121" s="127" t="n">
        <v>12769100.715</v>
      </c>
      <c r="N121" s="133"/>
      <c r="O121" s="127" t="n">
        <v>983567.976</v>
      </c>
      <c r="P121" s="127"/>
      <c r="Q121" s="127" t="n">
        <v>18940889.22</v>
      </c>
      <c r="R121" s="127" t="n">
        <v>680680.51</v>
      </c>
      <c r="S121" s="127" t="n">
        <v>744053.95</v>
      </c>
      <c r="T121" s="129" t="n">
        <v>3097845.02082</v>
      </c>
      <c r="U121" s="127" t="n">
        <v>1104898.0574258</v>
      </c>
      <c r="V121" s="125" t="n">
        <v>2024</v>
      </c>
    </row>
    <row r="122" customFormat="false" ht="12.75" hidden="false" customHeight="true" outlineLevel="0" collapsed="false">
      <c r="A122" s="151" t="n">
        <f aca="false">A121+1</f>
        <v>7</v>
      </c>
      <c r="B122" s="159" t="s">
        <v>182</v>
      </c>
      <c r="C122" s="127" t="n">
        <f aca="false">D122+E122+F122+G122+H122+I122+K122+M122+O122+Q122+R122+S122+T122+U122</f>
        <v>67813615.0806769</v>
      </c>
      <c r="D122" s="127" t="n">
        <v>3842926.5843</v>
      </c>
      <c r="E122" s="127" t="n">
        <v>6836651.41356</v>
      </c>
      <c r="F122" s="127" t="n">
        <v>3368578.0065</v>
      </c>
      <c r="G122" s="127" t="n">
        <v>1667251.0635</v>
      </c>
      <c r="H122" s="127" t="n">
        <v>2952081.3291</v>
      </c>
      <c r="I122" s="127" t="n">
        <v>2602595.4084</v>
      </c>
      <c r="J122" s="133"/>
      <c r="K122" s="133"/>
      <c r="L122" s="149"/>
      <c r="M122" s="127" t="n">
        <v>15508950.41115</v>
      </c>
      <c r="N122" s="133"/>
      <c r="O122" s="127" t="n">
        <v>1194610.90536</v>
      </c>
      <c r="P122" s="127"/>
      <c r="Q122" s="127" t="n">
        <v>23005011.7242</v>
      </c>
      <c r="R122" s="127" t="n">
        <v>826733.2611</v>
      </c>
      <c r="S122" s="127" t="n">
        <v>903704.6595</v>
      </c>
      <c r="T122" s="129" t="n">
        <v>3762545.6860002</v>
      </c>
      <c r="U122" s="127" t="n">
        <v>1341974.62800674</v>
      </c>
      <c r="V122" s="125" t="n">
        <v>2024</v>
      </c>
    </row>
    <row r="123" customFormat="false" ht="12.75" hidden="false" customHeight="true" outlineLevel="0" collapsed="false">
      <c r="A123" s="125" t="n">
        <f aca="false">A122+1</f>
        <v>8</v>
      </c>
      <c r="B123" s="160" t="s">
        <v>110</v>
      </c>
      <c r="C123" s="127" t="n">
        <f aca="false">D123+E123+F123+G123+H123+I123+K123+M123+O123+Q123+R123+S123+U123</f>
        <v>9437927.3357978</v>
      </c>
      <c r="D123" s="127"/>
      <c r="E123" s="127"/>
      <c r="F123" s="127"/>
      <c r="G123" s="127"/>
      <c r="H123" s="127"/>
      <c r="I123" s="127"/>
      <c r="J123" s="133"/>
      <c r="K123" s="133"/>
      <c r="L123" s="149"/>
      <c r="M123" s="127" t="n">
        <v>9240187.327</v>
      </c>
      <c r="N123" s="133"/>
      <c r="O123" s="127"/>
      <c r="P123" s="127"/>
      <c r="Q123" s="127"/>
      <c r="R123" s="127"/>
      <c r="S123" s="127"/>
      <c r="T123" s="129"/>
      <c r="U123" s="161" t="n">
        <f aca="false">M123*2.14%</f>
        <v>197740.0087978</v>
      </c>
      <c r="V123" s="125" t="n">
        <v>2024</v>
      </c>
    </row>
    <row r="124" customFormat="false" ht="12.75" hidden="false" customHeight="true" outlineLevel="0" collapsed="false">
      <c r="A124" s="162" t="n">
        <f aca="false">A123+1</f>
        <v>9</v>
      </c>
      <c r="B124" s="160" t="s">
        <v>77</v>
      </c>
      <c r="C124" s="127" t="n">
        <f aca="false">D124+E124+F124+G124+H124+I124+K124+M124+O124+Q124+R124+S124+U124</f>
        <v>6104073.92904</v>
      </c>
      <c r="D124" s="127"/>
      <c r="E124" s="127"/>
      <c r="F124" s="127"/>
      <c r="G124" s="127"/>
      <c r="H124" s="127"/>
      <c r="I124" s="127"/>
      <c r="J124" s="133"/>
      <c r="K124" s="133"/>
      <c r="L124" s="149"/>
      <c r="M124" s="127"/>
      <c r="N124" s="133"/>
      <c r="O124" s="127" t="n">
        <v>5976183.6</v>
      </c>
      <c r="P124" s="127"/>
      <c r="Q124" s="127"/>
      <c r="R124" s="127"/>
      <c r="S124" s="127"/>
      <c r="T124" s="129"/>
      <c r="U124" s="129" t="n">
        <f aca="false">O124*2.14%</f>
        <v>127890.32904</v>
      </c>
      <c r="V124" s="125" t="n">
        <v>2024</v>
      </c>
    </row>
    <row r="125" customFormat="false" ht="12.75" hidden="false" customHeight="true" outlineLevel="0" collapsed="false">
      <c r="A125" s="162" t="n">
        <f aca="false">A124+1</f>
        <v>10</v>
      </c>
      <c r="B125" s="160" t="s">
        <v>183</v>
      </c>
      <c r="C125" s="127" t="n">
        <f aca="false">D125+E125+F125+G125+H125+I125+K125+M125+O125+Q125+R125+S125+T125+U125</f>
        <v>20060550.9501088</v>
      </c>
      <c r="D125" s="127" t="n">
        <v>860089.95</v>
      </c>
      <c r="E125" s="127" t="n">
        <v>1594894.45</v>
      </c>
      <c r="F125" s="127"/>
      <c r="G125" s="127" t="n">
        <v>508534.22</v>
      </c>
      <c r="H125" s="127"/>
      <c r="I125" s="127" t="n">
        <v>943274.02</v>
      </c>
      <c r="J125" s="133"/>
      <c r="K125" s="133"/>
      <c r="L125" s="149"/>
      <c r="M125" s="127" t="n">
        <v>8520036.74</v>
      </c>
      <c r="N125" s="133"/>
      <c r="O125" s="127" t="n">
        <v>945187.8876</v>
      </c>
      <c r="P125" s="127"/>
      <c r="Q125" s="127" t="n">
        <v>5186596.16</v>
      </c>
      <c r="R125" s="127" t="n">
        <v>387384.213</v>
      </c>
      <c r="S125" s="127"/>
      <c r="T125" s="129" t="n">
        <v>709108.96</v>
      </c>
      <c r="U125" s="127" t="n">
        <f aca="false">(D125+E125+F125+G125+H125+I125+M125+O125+Q125+R125+S125)*2.14%</f>
        <v>405444.34950884</v>
      </c>
      <c r="V125" s="125" t="n">
        <v>2024</v>
      </c>
    </row>
    <row r="126" customFormat="false" ht="12.75" hidden="false" customHeight="true" outlineLevel="0" collapsed="false">
      <c r="A126" s="125" t="n">
        <f aca="false">A125+1</f>
        <v>11</v>
      </c>
      <c r="B126" s="160" t="s">
        <v>65</v>
      </c>
      <c r="C126" s="127" t="n">
        <f aca="false">D126+E126+F126+G126+H126+I126+K126+M126+O126+Q126+R126+S126+T126+U126</f>
        <v>21314402.0236728</v>
      </c>
      <c r="D126" s="127" t="n">
        <v>1090941.6</v>
      </c>
      <c r="E126" s="127" t="n">
        <v>1924819.2</v>
      </c>
      <c r="F126" s="127"/>
      <c r="G126" s="127" t="n">
        <v>674018.4</v>
      </c>
      <c r="H126" s="127"/>
      <c r="I126" s="127" t="n">
        <v>692084.4</v>
      </c>
      <c r="J126" s="133"/>
      <c r="K126" s="133"/>
      <c r="L126" s="149"/>
      <c r="M126" s="127" t="n">
        <v>8768906.4</v>
      </c>
      <c r="N126" s="133"/>
      <c r="O126" s="127" t="n">
        <v>969530.4</v>
      </c>
      <c r="P126" s="127"/>
      <c r="Q126" s="127" t="n">
        <v>5671574.4</v>
      </c>
      <c r="R126" s="127" t="n">
        <v>279703.2</v>
      </c>
      <c r="S126" s="127" t="n">
        <v>796252.452</v>
      </c>
      <c r="T126" s="127"/>
      <c r="U126" s="127" t="n">
        <f aca="false">(D126+E126+F126+G126+H126+I126+M126+O126+Q126+R126+S126)*2.14%</f>
        <v>446571.5716728</v>
      </c>
      <c r="V126" s="125" t="n">
        <v>2024</v>
      </c>
    </row>
    <row r="127" customFormat="false" ht="12.75" hidden="false" customHeight="true" outlineLevel="0" collapsed="false">
      <c r="A127" s="125" t="n">
        <f aca="false">A126+1</f>
        <v>12</v>
      </c>
      <c r="B127" s="160" t="s">
        <v>150</v>
      </c>
      <c r="C127" s="127" t="n">
        <f aca="false">D127+E127+F127+G127+H127+I127+K127+M127+O127+Q127+R127+S127+T127+U127</f>
        <v>40523643.5898</v>
      </c>
      <c r="D127" s="127" t="n">
        <v>2461189</v>
      </c>
      <c r="E127" s="127" t="n">
        <v>6263211</v>
      </c>
      <c r="F127" s="127"/>
      <c r="G127" s="127" t="n">
        <v>1296864</v>
      </c>
      <c r="H127" s="127" t="n">
        <v>3161036</v>
      </c>
      <c r="I127" s="127" t="n">
        <v>1800366</v>
      </c>
      <c r="J127" s="128"/>
      <c r="K127" s="128"/>
      <c r="L127" s="128"/>
      <c r="M127" s="127" t="n">
        <v>15320627</v>
      </c>
      <c r="N127" s="128"/>
      <c r="O127" s="127" t="n">
        <v>1025608</v>
      </c>
      <c r="P127" s="128"/>
      <c r="Q127" s="127" t="n">
        <v>7141686</v>
      </c>
      <c r="R127" s="127" t="n">
        <v>1204020</v>
      </c>
      <c r="S127" s="127"/>
      <c r="T127" s="127"/>
      <c r="U127" s="127" t="n">
        <f aca="false">(D127+E127+F127+G127+H127+I127+M127+O127+Q127+R127+S127)*2.14%</f>
        <v>849036.5898</v>
      </c>
      <c r="V127" s="125" t="n">
        <v>2024</v>
      </c>
    </row>
    <row r="128" customFormat="false" ht="12.75" hidden="false" customHeight="true" outlineLevel="0" collapsed="false">
      <c r="A128" s="125" t="n">
        <f aca="false">A127+1</f>
        <v>13</v>
      </c>
      <c r="B128" s="156" t="s">
        <v>184</v>
      </c>
      <c r="C128" s="127" t="n">
        <f aca="false">D128+E128+F128+G128+H128+I128+K128+M128+O128+Q128+R128+S128+T128+U128</f>
        <v>29432820.37</v>
      </c>
      <c r="D128" s="127"/>
      <c r="E128" s="127"/>
      <c r="F128" s="127"/>
      <c r="G128" s="127"/>
      <c r="H128" s="127"/>
      <c r="I128" s="127"/>
      <c r="J128" s="128"/>
      <c r="K128" s="128"/>
      <c r="L128" s="128"/>
      <c r="M128" s="127"/>
      <c r="N128" s="128"/>
      <c r="O128" s="127"/>
      <c r="P128" s="128"/>
      <c r="Q128" s="127" t="n">
        <v>28812604.63</v>
      </c>
      <c r="R128" s="127"/>
      <c r="S128" s="127"/>
      <c r="T128" s="127" t="n">
        <v>60000</v>
      </c>
      <c r="U128" s="127" t="n">
        <v>560215.74</v>
      </c>
      <c r="V128" s="125" t="n">
        <v>2024</v>
      </c>
    </row>
    <row r="129" customFormat="false" ht="12.75" hidden="false" customHeight="true" outlineLevel="0" collapsed="false">
      <c r="A129" s="125" t="n">
        <f aca="false">A128+1</f>
        <v>14</v>
      </c>
      <c r="B129" s="156" t="s">
        <v>185</v>
      </c>
      <c r="C129" s="127" t="n">
        <f aca="false">D129+E129+F129+G129+H129+I129+K129+M129+O129+Q129+R129+S129+T129+U129</f>
        <v>30494615.54</v>
      </c>
      <c r="D129" s="127"/>
      <c r="E129" s="127"/>
      <c r="F129" s="127"/>
      <c r="G129" s="127"/>
      <c r="H129" s="127"/>
      <c r="I129" s="127"/>
      <c r="J129" s="128"/>
      <c r="K129" s="128"/>
      <c r="L129" s="128"/>
      <c r="M129" s="127"/>
      <c r="N129" s="128"/>
      <c r="O129" s="127"/>
      <c r="P129" s="128"/>
      <c r="Q129" s="127" t="n">
        <v>29854148.62</v>
      </c>
      <c r="R129" s="127"/>
      <c r="S129" s="127"/>
      <c r="T129" s="127" t="n">
        <v>60000</v>
      </c>
      <c r="U129" s="127" t="n">
        <v>580466.92</v>
      </c>
      <c r="V129" s="125" t="n">
        <v>2024</v>
      </c>
    </row>
    <row r="130" customFormat="false" ht="12.75" hidden="false" customHeight="true" outlineLevel="0" collapsed="false">
      <c r="A130" s="125" t="n">
        <f aca="false">A129+1</f>
        <v>15</v>
      </c>
      <c r="B130" s="163" t="s">
        <v>186</v>
      </c>
      <c r="C130" s="127" t="n">
        <f aca="false">D130+E130+F130+G130+H130+I130+K130+M130+O130+Q130+R130+S130+T130+U130</f>
        <v>801220.325</v>
      </c>
      <c r="D130" s="127"/>
      <c r="E130" s="127"/>
      <c r="F130" s="127"/>
      <c r="G130" s="127"/>
      <c r="H130" s="127"/>
      <c r="I130" s="127"/>
      <c r="J130" s="133"/>
      <c r="K130" s="133"/>
      <c r="L130" s="149"/>
      <c r="M130" s="127"/>
      <c r="N130" s="133"/>
      <c r="O130" s="133"/>
      <c r="P130" s="127"/>
      <c r="Q130" s="127"/>
      <c r="R130" s="127"/>
      <c r="S130" s="127"/>
      <c r="T130" s="129" t="n">
        <v>801220.325</v>
      </c>
      <c r="U130" s="127"/>
      <c r="V130" s="125" t="n">
        <v>2024</v>
      </c>
    </row>
    <row r="131" customFormat="false" ht="12.75" hidden="false" customHeight="true" outlineLevel="0" collapsed="false">
      <c r="A131" s="125" t="n">
        <f aca="false">A130+1</f>
        <v>16</v>
      </c>
      <c r="B131" s="163" t="s">
        <v>187</v>
      </c>
      <c r="C131" s="127" t="n">
        <f aca="false">D131+E131+F131+G131+H131+I131+K131+M131+O131+Q131+R131+S131+T131+U131</f>
        <v>1206004.4</v>
      </c>
      <c r="D131" s="127"/>
      <c r="E131" s="127"/>
      <c r="F131" s="127"/>
      <c r="G131" s="127"/>
      <c r="H131" s="127"/>
      <c r="I131" s="127"/>
      <c r="J131" s="133"/>
      <c r="K131" s="133"/>
      <c r="L131" s="149"/>
      <c r="M131" s="127"/>
      <c r="N131" s="133"/>
      <c r="O131" s="127"/>
      <c r="P131" s="127"/>
      <c r="Q131" s="127"/>
      <c r="R131" s="127"/>
      <c r="S131" s="127"/>
      <c r="T131" s="129" t="n">
        <v>1206004.4</v>
      </c>
      <c r="U131" s="127"/>
      <c r="V131" s="125" t="n">
        <v>2024</v>
      </c>
    </row>
    <row r="132" customFormat="false" ht="12.75" hidden="false" customHeight="true" outlineLevel="0" collapsed="false">
      <c r="A132" s="125" t="n">
        <f aca="false">A131+1</f>
        <v>17</v>
      </c>
      <c r="B132" s="163" t="s">
        <v>188</v>
      </c>
      <c r="C132" s="127" t="n">
        <f aca="false">D132+E132+F132+G132+H132+I132+K132+M132+O132+Q132+R132+S132+T132+U132</f>
        <v>1808520.01</v>
      </c>
      <c r="D132" s="127"/>
      <c r="E132" s="127"/>
      <c r="F132" s="127"/>
      <c r="G132" s="127"/>
      <c r="H132" s="127"/>
      <c r="I132" s="127"/>
      <c r="J132" s="133"/>
      <c r="K132" s="133"/>
      <c r="L132" s="149"/>
      <c r="M132" s="127"/>
      <c r="N132" s="133"/>
      <c r="O132" s="127"/>
      <c r="P132" s="127"/>
      <c r="Q132" s="127"/>
      <c r="R132" s="127"/>
      <c r="S132" s="127" t="n">
        <v>1769284.07</v>
      </c>
      <c r="T132" s="129"/>
      <c r="U132" s="127" t="n">
        <v>39235.94</v>
      </c>
      <c r="V132" s="125" t="n">
        <v>2024</v>
      </c>
    </row>
    <row r="133" customFormat="false" ht="12.75" hidden="false" customHeight="true" outlineLevel="0" collapsed="false">
      <c r="A133" s="125" t="n">
        <f aca="false">A132+1</f>
        <v>18</v>
      </c>
      <c r="B133" s="163" t="s">
        <v>166</v>
      </c>
      <c r="C133" s="127" t="n">
        <f aca="false">D133+E133+F133+G133+H133+I133+K133+M133+O133+Q133+R133+S133+T133+U133</f>
        <v>1207919.79</v>
      </c>
      <c r="D133" s="127"/>
      <c r="E133" s="127"/>
      <c r="F133" s="127"/>
      <c r="G133" s="127"/>
      <c r="H133" s="127"/>
      <c r="I133" s="127"/>
      <c r="J133" s="133"/>
      <c r="K133" s="133"/>
      <c r="L133" s="149"/>
      <c r="M133" s="127"/>
      <c r="N133" s="133"/>
      <c r="O133" s="127"/>
      <c r="P133" s="127"/>
      <c r="Q133" s="127"/>
      <c r="R133" s="127"/>
      <c r="S133" s="127" t="n">
        <v>1181713.91</v>
      </c>
      <c r="T133" s="129"/>
      <c r="U133" s="127" t="n">
        <v>26205.88</v>
      </c>
      <c r="V133" s="125" t="n">
        <v>2024</v>
      </c>
    </row>
    <row r="134" customFormat="false" ht="12.75" hidden="false" customHeight="true" outlineLevel="0" collapsed="false">
      <c r="A134" s="125" t="n">
        <f aca="false">A133+1</f>
        <v>19</v>
      </c>
      <c r="B134" s="163" t="s">
        <v>163</v>
      </c>
      <c r="C134" s="127" t="n">
        <f aca="false">D134+E134+F134+G134+H134+I134+K134+M134+O134+Q134+R134+S134+T134+U134</f>
        <v>1127808.32</v>
      </c>
      <c r="D134" s="127"/>
      <c r="E134" s="127"/>
      <c r="F134" s="127"/>
      <c r="G134" s="127"/>
      <c r="H134" s="127"/>
      <c r="I134" s="127"/>
      <c r="J134" s="133"/>
      <c r="K134" s="133"/>
      <c r="L134" s="149"/>
      <c r="M134" s="127"/>
      <c r="N134" s="133"/>
      <c r="O134" s="127"/>
      <c r="P134" s="127"/>
      <c r="Q134" s="127"/>
      <c r="R134" s="127"/>
      <c r="S134" s="127" t="n">
        <v>1103340.46</v>
      </c>
      <c r="T134" s="129"/>
      <c r="U134" s="127" t="n">
        <v>24467.86</v>
      </c>
      <c r="V134" s="125" t="n">
        <v>2024</v>
      </c>
    </row>
    <row r="135" customFormat="false" ht="12.75" hidden="false" customHeight="true" outlineLevel="0" collapsed="false">
      <c r="A135" s="125" t="n">
        <f aca="false">A134+1</f>
        <v>20</v>
      </c>
      <c r="B135" s="163" t="s">
        <v>155</v>
      </c>
      <c r="C135" s="127" t="n">
        <f aca="false">D135+E135+F135+G135+H135+I135+K135+M135+O135+Q135+R135+S135+T135+U135</f>
        <v>23094534.94</v>
      </c>
      <c r="D135" s="127" t="n">
        <v>1680459.25</v>
      </c>
      <c r="E135" s="127" t="n">
        <v>3180663.52</v>
      </c>
      <c r="F135" s="127"/>
      <c r="G135" s="127" t="n">
        <v>5653282.2</v>
      </c>
      <c r="H135" s="127"/>
      <c r="I135" s="127" t="n">
        <v>1841903.71</v>
      </c>
      <c r="J135" s="133"/>
      <c r="K135" s="133"/>
      <c r="L135" s="149"/>
      <c r="M135" s="127"/>
      <c r="N135" s="133"/>
      <c r="O135" s="127"/>
      <c r="P135" s="127"/>
      <c r="Q135" s="127" t="n">
        <v>9930798.8</v>
      </c>
      <c r="R135" s="127"/>
      <c r="S135" s="127"/>
      <c r="T135" s="129" t="n">
        <v>30000</v>
      </c>
      <c r="U135" s="127" t="n">
        <f aca="false">479340.8+298086.66</f>
        <v>777427.46</v>
      </c>
      <c r="V135" s="125" t="n">
        <v>2024</v>
      </c>
    </row>
    <row r="136" customFormat="false" ht="12.75" hidden="false" customHeight="true" outlineLevel="0" collapsed="false">
      <c r="A136" s="125" t="n">
        <f aca="false">A135+1</f>
        <v>21</v>
      </c>
      <c r="B136" s="163" t="s">
        <v>157</v>
      </c>
      <c r="C136" s="127" t="n">
        <f aca="false">D136+E136+F136+G136+H136+I136+K136+M136+O136+Q136+R136+S136+T136+U136</f>
        <v>7786569.76013</v>
      </c>
      <c r="D136" s="127" t="n">
        <v>594511.5</v>
      </c>
      <c r="E136" s="127" t="n">
        <v>1927931.9</v>
      </c>
      <c r="F136" s="127"/>
      <c r="G136" s="127" t="n">
        <v>1648687.14</v>
      </c>
      <c r="H136" s="127"/>
      <c r="I136" s="127" t="n">
        <v>538822.35</v>
      </c>
      <c r="J136" s="133"/>
      <c r="K136" s="133"/>
      <c r="L136" s="149"/>
      <c r="M136" s="127"/>
      <c r="N136" s="133"/>
      <c r="O136" s="127" t="n">
        <v>2911495.37</v>
      </c>
      <c r="P136" s="127"/>
      <c r="Q136" s="127"/>
      <c r="R136" s="127"/>
      <c r="S136" s="127"/>
      <c r="T136" s="127"/>
      <c r="U136" s="127" t="n">
        <v>165121.50013</v>
      </c>
      <c r="V136" s="125" t="n">
        <v>2024</v>
      </c>
    </row>
    <row r="137" customFormat="false" ht="12.75" hidden="false" customHeight="true" outlineLevel="0" collapsed="false">
      <c r="A137" s="125" t="n">
        <f aca="false">A136+1</f>
        <v>22</v>
      </c>
      <c r="B137" s="163" t="s">
        <v>86</v>
      </c>
      <c r="C137" s="127" t="n">
        <f aca="false">D137+E137+F137+G137+H137+I137+K137+M137+O137+Q137+R137+S137+T137+U137</f>
        <v>3385096.857288</v>
      </c>
      <c r="D137" s="127" t="n">
        <v>860089.95</v>
      </c>
      <c r="E137" s="127" t="n">
        <v>1594894.45</v>
      </c>
      <c r="F137" s="127"/>
      <c r="G137" s="127"/>
      <c r="H137" s="127"/>
      <c r="I137" s="127" t="n">
        <v>857521.84</v>
      </c>
      <c r="J137" s="133"/>
      <c r="K137" s="133"/>
      <c r="L137" s="149"/>
      <c r="M137" s="127"/>
      <c r="N137" s="133"/>
      <c r="O137" s="133"/>
      <c r="P137" s="127"/>
      <c r="Q137" s="127"/>
      <c r="R137" s="127"/>
      <c r="S137" s="127"/>
      <c r="T137" s="127"/>
      <c r="U137" s="127" t="n">
        <v>72590.617288</v>
      </c>
      <c r="V137" s="125" t="n">
        <v>2024</v>
      </c>
    </row>
    <row r="138" customFormat="false" ht="12.75" hidden="false" customHeight="true" outlineLevel="0" collapsed="false">
      <c r="A138" s="125" t="n">
        <f aca="false">A137+1</f>
        <v>23</v>
      </c>
      <c r="B138" s="163" t="s">
        <v>92</v>
      </c>
      <c r="C138" s="127" t="n">
        <f aca="false">D138+E138+F138+G138+H138+I138+K138+M138+O138+Q138+R138+S138+T138+U138</f>
        <v>31550158.78</v>
      </c>
      <c r="D138" s="127" t="n">
        <v>1840124</v>
      </c>
      <c r="E138" s="127" t="n">
        <v>12203108</v>
      </c>
      <c r="F138" s="127"/>
      <c r="G138" s="127" t="n">
        <v>10567901</v>
      </c>
      <c r="H138" s="127"/>
      <c r="I138" s="127" t="n">
        <v>2873786</v>
      </c>
      <c r="J138" s="133"/>
      <c r="K138" s="133"/>
      <c r="L138" s="149"/>
      <c r="M138" s="127"/>
      <c r="N138" s="133"/>
      <c r="O138" s="133"/>
      <c r="P138" s="127"/>
      <c r="Q138" s="127"/>
      <c r="R138" s="127"/>
      <c r="S138" s="127" t="n">
        <v>3404504.54</v>
      </c>
      <c r="T138" s="127"/>
      <c r="U138" s="127" t="n">
        <f aca="false">585236.38+75498.86</f>
        <v>660735.24</v>
      </c>
      <c r="V138" s="125" t="n">
        <v>2024</v>
      </c>
    </row>
    <row r="139" customFormat="false" ht="12.75" hidden="false" customHeight="true" outlineLevel="0" collapsed="false">
      <c r="A139" s="125" t="n">
        <f aca="false">A138+1</f>
        <v>24</v>
      </c>
      <c r="B139" s="163" t="s">
        <v>57</v>
      </c>
      <c r="C139" s="127" t="n">
        <f aca="false">D139+E139+F139+G139+H139+I139+K139+M139+O139+Q139+R139+S139+T139+U139</f>
        <v>2706140.171154</v>
      </c>
      <c r="D139" s="127"/>
      <c r="E139" s="127" t="n">
        <v>1649227.83</v>
      </c>
      <c r="F139" s="127"/>
      <c r="G139" s="127"/>
      <c r="H139" s="127"/>
      <c r="I139" s="127" t="n">
        <v>1000214.28</v>
      </c>
      <c r="J139" s="133"/>
      <c r="K139" s="133"/>
      <c r="L139" s="149"/>
      <c r="M139" s="127"/>
      <c r="N139" s="133"/>
      <c r="O139" s="133"/>
      <c r="P139" s="127"/>
      <c r="Q139" s="127"/>
      <c r="R139" s="127"/>
      <c r="S139" s="127"/>
      <c r="T139" s="127"/>
      <c r="U139" s="127" t="n">
        <f aca="false">(E139+G139+I139)*2.14%</f>
        <v>56698.061154</v>
      </c>
      <c r="V139" s="125" t="n">
        <v>2024</v>
      </c>
    </row>
    <row r="140" customFormat="false" ht="12.75" hidden="false" customHeight="true" outlineLevel="0" collapsed="false">
      <c r="A140" s="125" t="n">
        <f aca="false">A139+1</f>
        <v>25</v>
      </c>
      <c r="B140" s="126" t="s">
        <v>97</v>
      </c>
      <c r="C140" s="127" t="n">
        <f aca="false">D140+E140+F140+G140+H140+I140+K140+M140+O140+Q140+R140+S140+T140+U140</f>
        <v>380280.416488</v>
      </c>
      <c r="D140" s="127" t="n">
        <v>372312.92</v>
      </c>
      <c r="E140" s="127"/>
      <c r="F140" s="127"/>
      <c r="G140" s="127"/>
      <c r="H140" s="127"/>
      <c r="I140" s="127"/>
      <c r="J140" s="133"/>
      <c r="K140" s="133"/>
      <c r="L140" s="149"/>
      <c r="M140" s="127"/>
      <c r="N140" s="133"/>
      <c r="O140" s="133"/>
      <c r="P140" s="127"/>
      <c r="Q140" s="127"/>
      <c r="R140" s="127"/>
      <c r="S140" s="127"/>
      <c r="T140" s="127"/>
      <c r="U140" s="127" t="n">
        <f aca="false">D140*2.14%</f>
        <v>7967.496488</v>
      </c>
      <c r="V140" s="125" t="n">
        <v>2024</v>
      </c>
    </row>
    <row r="141" customFormat="false" ht="12.75" hidden="false" customHeight="true" outlineLevel="0" collapsed="false">
      <c r="A141" s="125" t="n">
        <f aca="false">A140+1</f>
        <v>26</v>
      </c>
      <c r="B141" s="126" t="s">
        <v>189</v>
      </c>
      <c r="C141" s="127" t="n">
        <f aca="false">D141+E141+F141+G141+H141+I141+K141+M141+O141+Q141+R141+S141+T141+U141</f>
        <v>1874370.333094</v>
      </c>
      <c r="D141" s="127"/>
      <c r="E141" s="127" t="n">
        <v>1835099.21</v>
      </c>
      <c r="F141" s="127"/>
      <c r="G141" s="127"/>
      <c r="H141" s="127"/>
      <c r="I141" s="127"/>
      <c r="J141" s="133"/>
      <c r="K141" s="133"/>
      <c r="L141" s="149"/>
      <c r="M141" s="127"/>
      <c r="N141" s="133"/>
      <c r="O141" s="133"/>
      <c r="P141" s="127"/>
      <c r="Q141" s="127"/>
      <c r="R141" s="127"/>
      <c r="S141" s="127"/>
      <c r="T141" s="127"/>
      <c r="U141" s="127" t="n">
        <f aca="false">(D141+E141+G141+I141+O141)*2.14%</f>
        <v>39271.123094</v>
      </c>
      <c r="V141" s="125" t="n">
        <v>2024</v>
      </c>
    </row>
    <row r="142" customFormat="false" ht="12.75" hidden="false" customHeight="true" outlineLevel="0" collapsed="false">
      <c r="A142" s="125" t="n">
        <f aca="false">A141+1</f>
        <v>27</v>
      </c>
      <c r="B142" s="126" t="s">
        <v>190</v>
      </c>
      <c r="C142" s="127" t="n">
        <f aca="false">D142+E142+F142+G142+H142+I142+K142+M142+O142+Q142+R142+S142+T142+U142</f>
        <v>10397450.252738</v>
      </c>
      <c r="D142" s="127" t="n">
        <v>2224499.59</v>
      </c>
      <c r="E142" s="127" t="n">
        <v>3402023.54</v>
      </c>
      <c r="F142" s="127"/>
      <c r="G142" s="127" t="n">
        <v>2978987.63</v>
      </c>
      <c r="H142" s="127"/>
      <c r="I142" s="127" t="n">
        <v>1271079.92</v>
      </c>
      <c r="J142" s="133"/>
      <c r="K142" s="133"/>
      <c r="L142" s="149"/>
      <c r="M142" s="127"/>
      <c r="N142" s="133"/>
      <c r="O142" s="127" t="n">
        <v>303015.99</v>
      </c>
      <c r="P142" s="127"/>
      <c r="Q142" s="127"/>
      <c r="R142" s="127"/>
      <c r="S142" s="127"/>
      <c r="T142" s="127"/>
      <c r="U142" s="127" t="n">
        <f aca="false">(D142+E142+G142+I142+O142)*2.14%</f>
        <v>217843.582738</v>
      </c>
      <c r="V142" s="125" t="n">
        <v>2024</v>
      </c>
    </row>
    <row r="143" customFormat="false" ht="12.75" hidden="false" customHeight="true" outlineLevel="0" collapsed="false">
      <c r="A143" s="125" t="n">
        <f aca="false">A142+1</f>
        <v>28</v>
      </c>
      <c r="B143" s="126" t="s">
        <v>191</v>
      </c>
      <c r="C143" s="127" t="n">
        <f aca="false">D143+E143+F143+G143+H143+I143+K143+M143+O143+Q143+R143+S143+T143+U143</f>
        <v>448985.69</v>
      </c>
      <c r="D143" s="127"/>
      <c r="E143" s="127"/>
      <c r="F143" s="127"/>
      <c r="G143" s="127"/>
      <c r="H143" s="127"/>
      <c r="I143" s="127"/>
      <c r="J143" s="133"/>
      <c r="K143" s="133"/>
      <c r="L143" s="149"/>
      <c r="M143" s="127"/>
      <c r="N143" s="133"/>
      <c r="O143" s="127"/>
      <c r="P143" s="127"/>
      <c r="Q143" s="127"/>
      <c r="R143" s="127"/>
      <c r="S143" s="127"/>
      <c r="T143" s="127" t="n">
        <v>448985.69</v>
      </c>
      <c r="U143" s="127"/>
      <c r="V143" s="125" t="n">
        <v>2024</v>
      </c>
    </row>
    <row r="144" customFormat="false" ht="12.75" hidden="false" customHeight="true" outlineLevel="0" collapsed="false">
      <c r="A144" s="125" t="n">
        <f aca="false">A143+1</f>
        <v>29</v>
      </c>
      <c r="B144" s="126" t="s">
        <v>68</v>
      </c>
      <c r="C144" s="127" t="n">
        <f aca="false">D144+E144+F144+G144+H144+I144+K144+M144+O144+Q144+R144+S144+T144+U144</f>
        <v>26405417.6734</v>
      </c>
      <c r="D144" s="127"/>
      <c r="E144" s="127" t="n">
        <v>3848435</v>
      </c>
      <c r="F144" s="127"/>
      <c r="G144" s="127"/>
      <c r="H144" s="127"/>
      <c r="I144" s="127" t="n">
        <v>1076355</v>
      </c>
      <c r="J144" s="133"/>
      <c r="K144" s="133"/>
      <c r="L144" s="149"/>
      <c r="M144" s="127" t="n">
        <f aca="false">14234916+91758</f>
        <v>14326674</v>
      </c>
      <c r="N144" s="128"/>
      <c r="O144" s="127" t="n">
        <v>3298930</v>
      </c>
      <c r="P144" s="128"/>
      <c r="Q144" s="127" t="n">
        <v>2941920</v>
      </c>
      <c r="R144" s="127" t="n">
        <v>359867</v>
      </c>
      <c r="S144" s="127"/>
      <c r="T144" s="127"/>
      <c r="U144" s="127" t="n">
        <f aca="false">(D144+E144+F144+G144+H144+I144+M144+O144+Q144+R144+S144)*2.14%</f>
        <v>553236.6734</v>
      </c>
      <c r="V144" s="125" t="n">
        <v>2024</v>
      </c>
    </row>
    <row r="145" customFormat="false" ht="12.75" hidden="false" customHeight="true" outlineLevel="0" collapsed="false">
      <c r="A145" s="125" t="n">
        <f aca="false">A144+1</f>
        <v>30</v>
      </c>
      <c r="B145" s="126" t="s">
        <v>192</v>
      </c>
      <c r="C145" s="127" t="n">
        <f aca="false">D145+E145+F145+G145+H145+I145+K145+M145+O145+Q145+R145+S145+T145+U145</f>
        <v>3821506.40744</v>
      </c>
      <c r="D145" s="127"/>
      <c r="E145" s="127"/>
      <c r="F145" s="127"/>
      <c r="G145" s="127"/>
      <c r="H145" s="127"/>
      <c r="I145" s="127" t="n">
        <v>236577.16</v>
      </c>
      <c r="J145" s="133"/>
      <c r="K145" s="133"/>
      <c r="L145" s="149"/>
      <c r="M145" s="127"/>
      <c r="N145" s="133"/>
      <c r="O145" s="127"/>
      <c r="P145" s="127"/>
      <c r="Q145" s="127"/>
      <c r="R145" s="127" t="n">
        <v>3504862.44</v>
      </c>
      <c r="S145" s="127"/>
      <c r="T145" s="127"/>
      <c r="U145" s="127" t="n">
        <f aca="false">(D145+E145+F145+G145+H145+I145+M145+O145+Q145+R145+S145)*2.14%</f>
        <v>80066.80744</v>
      </c>
      <c r="V145" s="125" t="n">
        <v>2024</v>
      </c>
    </row>
    <row r="146" customFormat="false" ht="12.75" hidden="false" customHeight="true" outlineLevel="0" collapsed="false">
      <c r="A146" s="125" t="n">
        <f aca="false">A145+1</f>
        <v>31</v>
      </c>
      <c r="B146" s="126" t="s">
        <v>82</v>
      </c>
      <c r="C146" s="127" t="n">
        <f aca="false">D146+E146+F146+G146+H146+I146+K146+M146+O146+Q146+R146+S146+T146+U146</f>
        <v>3430179.733804</v>
      </c>
      <c r="D146" s="127"/>
      <c r="E146" s="127" t="n">
        <v>2077845</v>
      </c>
      <c r="F146" s="127"/>
      <c r="G146" s="127" t="n">
        <v>520783.86</v>
      </c>
      <c r="H146" s="127"/>
      <c r="I146" s="127" t="n">
        <v>759683</v>
      </c>
      <c r="J146" s="133"/>
      <c r="K146" s="133"/>
      <c r="L146" s="149"/>
      <c r="M146" s="127"/>
      <c r="N146" s="133"/>
      <c r="O146" s="127"/>
      <c r="P146" s="127"/>
      <c r="Q146" s="127"/>
      <c r="R146" s="127"/>
      <c r="S146" s="127"/>
      <c r="T146" s="127"/>
      <c r="U146" s="127" t="n">
        <f aca="false">(D146+E146+F146+G146+H146+I146+M146+O146+Q146+R146+S146)*2.14%</f>
        <v>71867.873804</v>
      </c>
      <c r="V146" s="125" t="n">
        <v>2024</v>
      </c>
    </row>
    <row r="147" customFormat="false" ht="12.75" hidden="false" customHeight="true" outlineLevel="0" collapsed="false">
      <c r="A147" s="125" t="n">
        <f aca="false">A146+1</f>
        <v>32</v>
      </c>
      <c r="B147" s="126" t="s">
        <v>193</v>
      </c>
      <c r="C147" s="127" t="n">
        <f aca="false">D147+E147+F147+G147+H147+I147+K147+M147+O147+Q147+R147+S147+T147+U147</f>
        <v>4228905.4842</v>
      </c>
      <c r="D147" s="127"/>
      <c r="E147" s="127" t="n">
        <v>1224753</v>
      </c>
      <c r="F147" s="127"/>
      <c r="G147" s="127" t="n">
        <v>667304.05</v>
      </c>
      <c r="H147" s="127" t="n">
        <v>1239278.95</v>
      </c>
      <c r="I147" s="127" t="n">
        <v>1008967</v>
      </c>
      <c r="J147" s="133"/>
      <c r="K147" s="133"/>
      <c r="L147" s="149"/>
      <c r="M147" s="127"/>
      <c r="N147" s="133"/>
      <c r="O147" s="127"/>
      <c r="P147" s="127"/>
      <c r="Q147" s="127"/>
      <c r="R147" s="127"/>
      <c r="S147" s="127"/>
      <c r="T147" s="127"/>
      <c r="U147" s="127" t="n">
        <f aca="false">(D147+E147+F147+G147+H147+I147+M147+O147+Q147+R147+S147)*2.14%</f>
        <v>88602.4842</v>
      </c>
      <c r="V147" s="125" t="n">
        <v>2024</v>
      </c>
    </row>
    <row r="148" customFormat="false" ht="12.75" hidden="false" customHeight="true" outlineLevel="0" collapsed="false">
      <c r="A148" s="125" t="n">
        <f aca="false">A147+1</f>
        <v>33</v>
      </c>
      <c r="B148" s="126" t="s">
        <v>194</v>
      </c>
      <c r="C148" s="127" t="n">
        <f aca="false">D148+E148+F148+G148+H148+I148+K148+M148+O148+Q148+R148+S148+T148+U148</f>
        <v>6133272.813408</v>
      </c>
      <c r="D148" s="127"/>
      <c r="E148" s="127" t="n">
        <v>2571005.38</v>
      </c>
      <c r="F148" s="127"/>
      <c r="G148" s="127" t="n">
        <v>907019.6</v>
      </c>
      <c r="H148" s="127" t="n">
        <v>1684464.98</v>
      </c>
      <c r="I148" s="127" t="n">
        <v>842280.76</v>
      </c>
      <c r="J148" s="133"/>
      <c r="K148" s="133"/>
      <c r="L148" s="149"/>
      <c r="M148" s="127"/>
      <c r="N148" s="133"/>
      <c r="O148" s="133"/>
      <c r="P148" s="127"/>
      <c r="Q148" s="127"/>
      <c r="R148" s="127"/>
      <c r="S148" s="127"/>
      <c r="T148" s="127"/>
      <c r="U148" s="127" t="n">
        <f aca="false">(D148+E148+F148+G148+H148+I148+M148+O148+Q148+R148+S148)*2.14%</f>
        <v>128502.093408</v>
      </c>
      <c r="V148" s="125" t="n">
        <v>2024</v>
      </c>
    </row>
    <row r="149" customFormat="false" ht="12.75" hidden="false" customHeight="true" outlineLevel="0" collapsed="false">
      <c r="A149" s="125" t="n">
        <f aca="false">A148+1</f>
        <v>34</v>
      </c>
      <c r="B149" s="126" t="s">
        <v>195</v>
      </c>
      <c r="C149" s="127" t="n">
        <f aca="false">D149+E149+F149+G149+H149+I149+K149+M149+O149+Q149+R149+S149+T149+U149</f>
        <v>8323734.8546</v>
      </c>
      <c r="D149" s="127"/>
      <c r="E149" s="127" t="n">
        <v>981167</v>
      </c>
      <c r="F149" s="127"/>
      <c r="G149" s="127"/>
      <c r="H149" s="127"/>
      <c r="I149" s="127" t="n">
        <v>201874</v>
      </c>
      <c r="J149" s="133"/>
      <c r="K149" s="133"/>
      <c r="L149" s="149"/>
      <c r="M149" s="136" t="n">
        <v>3441447</v>
      </c>
      <c r="N149" s="133"/>
      <c r="O149" s="127"/>
      <c r="P149" s="127"/>
      <c r="Q149" s="136" t="n">
        <f aca="false">3524851-133652</f>
        <v>3391199</v>
      </c>
      <c r="R149" s="127" t="n">
        <v>133652</v>
      </c>
      <c r="S149" s="127"/>
      <c r="T149" s="127"/>
      <c r="U149" s="127" t="n">
        <f aca="false">(D149+E149+F149+G149+H149+I149+M149+O149+Q149+R149+S149)*2.14%</f>
        <v>174395.8546</v>
      </c>
      <c r="V149" s="125" t="n">
        <v>2024</v>
      </c>
    </row>
    <row r="150" customFormat="false" ht="12.75" hidden="false" customHeight="true" outlineLevel="0" collapsed="false">
      <c r="A150" s="154" t="s">
        <v>196</v>
      </c>
      <c r="B150" s="154"/>
      <c r="C150" s="143" t="n">
        <f aca="false">SUM(C116:C149)</f>
        <v>920304742.339496</v>
      </c>
      <c r="D150" s="143" t="n">
        <f aca="false">SUM(D116:D149)</f>
        <v>38490149.5999</v>
      </c>
      <c r="E150" s="143" t="n">
        <f aca="false">SUM(E116:E149)</f>
        <v>148246129.53606</v>
      </c>
      <c r="F150" s="143" t="n">
        <f aca="false">SUM(F116:F149)</f>
        <v>6142054.6565</v>
      </c>
      <c r="G150" s="143" t="n">
        <f aca="false">SUM(G116:G149)</f>
        <v>41957781.795</v>
      </c>
      <c r="H150" s="143" t="n">
        <f aca="false">SUM(H116:H149)</f>
        <v>14828762.519</v>
      </c>
      <c r="I150" s="143" t="n">
        <f aca="false">SUM(I116:I149)</f>
        <v>35310364.0056</v>
      </c>
      <c r="J150" s="143" t="n">
        <f aca="false">SUM(J116:J149)</f>
        <v>0</v>
      </c>
      <c r="K150" s="143" t="n">
        <f aca="false">SUM(K116:K149)</f>
        <v>0</v>
      </c>
      <c r="L150" s="143" t="n">
        <f aca="false">SUM(L116:L149)</f>
        <v>0</v>
      </c>
      <c r="M150" s="143" t="n">
        <f aca="false">SUM(M116:M149)</f>
        <v>160193905.06165</v>
      </c>
      <c r="N150" s="143" t="n">
        <f aca="false">SUM(N116:N149)</f>
        <v>0</v>
      </c>
      <c r="O150" s="143" t="n">
        <f aca="false">SUM(O116:O149)</f>
        <v>36662820.82896</v>
      </c>
      <c r="P150" s="143" t="n">
        <f aca="false">SUM(P116:P149)</f>
        <v>0</v>
      </c>
      <c r="Q150" s="143" t="n">
        <f aca="false">SUM(Q116:Q149)</f>
        <v>357208320.4402</v>
      </c>
      <c r="R150" s="143" t="n">
        <f aca="false">SUM(R116:R149)</f>
        <v>13679360.832</v>
      </c>
      <c r="S150" s="143" t="n">
        <f aca="false">SUM(S116:S149)</f>
        <v>14893638.5398</v>
      </c>
      <c r="T150" s="143" t="n">
        <f aca="false">SUM(T116:T149)</f>
        <v>33932258.7604682</v>
      </c>
      <c r="U150" s="143" t="n">
        <f aca="false">SUM(U116:U149)</f>
        <v>18759195.7643579</v>
      </c>
      <c r="V150" s="143"/>
    </row>
    <row r="151" customFormat="false" ht="12.75" hidden="false" customHeight="true" outlineLevel="0" collapsed="false">
      <c r="A151" s="164" t="s">
        <v>197</v>
      </c>
      <c r="B151" s="164"/>
      <c r="C151" s="139" t="n">
        <f aca="false">C58+C115+C150</f>
        <v>2275325966.25828</v>
      </c>
      <c r="D151" s="139" t="n">
        <f aca="false">D58+D115+D150</f>
        <v>89660169.7919</v>
      </c>
      <c r="E151" s="139" t="n">
        <f aca="false">E58+E115+E150</f>
        <v>322994571.58606</v>
      </c>
      <c r="F151" s="139" t="n">
        <f aca="false">F58+F115+F150</f>
        <v>6142054.6565</v>
      </c>
      <c r="G151" s="139" t="n">
        <f aca="false">G58+G115+G150</f>
        <v>76304903.433</v>
      </c>
      <c r="H151" s="139" t="n">
        <f aca="false">H58+H115+H150</f>
        <v>32933772.1326</v>
      </c>
      <c r="I151" s="139" t="n">
        <f aca="false">I58+I115+I150</f>
        <v>69065601.61</v>
      </c>
      <c r="J151" s="139" t="n">
        <f aca="false">J58+J115+J150</f>
        <v>0</v>
      </c>
      <c r="K151" s="139" t="n">
        <f aca="false">K58+K115+K150</f>
        <v>0</v>
      </c>
      <c r="L151" s="139" t="n">
        <f aca="false">L58+L115+L150</f>
        <v>0</v>
      </c>
      <c r="M151" s="139" t="n">
        <f aca="false">M58+M115+M150</f>
        <v>606264704.34765</v>
      </c>
      <c r="N151" s="139" t="n">
        <f aca="false">N58+N115+N150</f>
        <v>0</v>
      </c>
      <c r="O151" s="139" t="n">
        <f aca="false">O58+O115+O150</f>
        <v>91791012.09296</v>
      </c>
      <c r="P151" s="139" t="n">
        <f aca="false">P58+P115+P150</f>
        <v>0</v>
      </c>
      <c r="Q151" s="139" t="n">
        <f aca="false">Q58+Q115+Q150</f>
        <v>784153583.8582</v>
      </c>
      <c r="R151" s="139" t="n">
        <f aca="false">R58+R115+R150</f>
        <v>25647494.63</v>
      </c>
      <c r="S151" s="139" t="n">
        <f aca="false">S58+S115+S150</f>
        <v>29711665.1738</v>
      </c>
      <c r="T151" s="140" t="n">
        <f aca="false">T58+T115+T150</f>
        <v>95775721.6750311</v>
      </c>
      <c r="U151" s="139" t="n">
        <f aca="false">U58+U115+U150</f>
        <v>44585258.2605832</v>
      </c>
      <c r="V151" s="139"/>
    </row>
    <row r="152" customFormat="false" ht="12.75" hidden="false" customHeight="true" outlineLevel="0" collapsed="false">
      <c r="A152" s="148" t="s">
        <v>198</v>
      </c>
      <c r="B152" s="148"/>
      <c r="C152" s="127"/>
      <c r="D152" s="127"/>
      <c r="E152" s="127"/>
      <c r="F152" s="127"/>
      <c r="G152" s="127"/>
      <c r="H152" s="127"/>
      <c r="I152" s="127"/>
      <c r="J152" s="133"/>
      <c r="K152" s="133"/>
      <c r="L152" s="149"/>
      <c r="M152" s="127"/>
      <c r="N152" s="133"/>
      <c r="O152" s="127"/>
      <c r="P152" s="127"/>
      <c r="Q152" s="127"/>
      <c r="R152" s="127"/>
      <c r="S152" s="127"/>
      <c r="T152" s="127"/>
      <c r="U152" s="127"/>
      <c r="V152" s="125"/>
    </row>
    <row r="153" customFormat="false" ht="12.75" hidden="false" customHeight="true" outlineLevel="0" collapsed="false">
      <c r="A153" s="125" t="n">
        <v>1</v>
      </c>
      <c r="B153" s="126" t="s">
        <v>199</v>
      </c>
      <c r="C153" s="127" t="n">
        <f aca="false">D153+E153+F153+G153+H153+I153+K153+M153+O153+Q153+R153+S153+T153+U153</f>
        <v>337855.15</v>
      </c>
      <c r="D153" s="125"/>
      <c r="E153" s="127"/>
      <c r="F153" s="127"/>
      <c r="G153" s="127"/>
      <c r="H153" s="127"/>
      <c r="I153" s="127"/>
      <c r="J153" s="133"/>
      <c r="K153" s="133"/>
      <c r="L153" s="149"/>
      <c r="M153" s="127"/>
      <c r="N153" s="133"/>
      <c r="O153" s="133"/>
      <c r="P153" s="127"/>
      <c r="Q153" s="127"/>
      <c r="R153" s="127"/>
      <c r="S153" s="127"/>
      <c r="T153" s="129" t="n">
        <v>337855.15</v>
      </c>
      <c r="U153" s="127"/>
      <c r="V153" s="125" t="n">
        <v>2022</v>
      </c>
    </row>
    <row r="154" customFormat="false" ht="12.75" hidden="false" customHeight="true" outlineLevel="0" collapsed="false">
      <c r="A154" s="154" t="s">
        <v>200</v>
      </c>
      <c r="B154" s="154"/>
      <c r="C154" s="143" t="n">
        <f aca="false">SUM(C153:C153)</f>
        <v>337855.15</v>
      </c>
      <c r="D154" s="143" t="n">
        <f aca="false">SUM(D153:D153)</f>
        <v>0</v>
      </c>
      <c r="E154" s="143" t="n">
        <f aca="false">SUM(E153:E153)</f>
        <v>0</v>
      </c>
      <c r="F154" s="143" t="n">
        <f aca="false">SUM(F153:F153)</f>
        <v>0</v>
      </c>
      <c r="G154" s="143" t="n">
        <f aca="false">SUM(G153:G153)</f>
        <v>0</v>
      </c>
      <c r="H154" s="143" t="n">
        <f aca="false">SUM(H153:H153)</f>
        <v>0</v>
      </c>
      <c r="I154" s="143" t="n">
        <f aca="false">SUM(I153:I153)</f>
        <v>0</v>
      </c>
      <c r="J154" s="143" t="n">
        <f aca="false">SUM(J153:J153)</f>
        <v>0</v>
      </c>
      <c r="K154" s="143" t="n">
        <f aca="false">SUM(K153:K153)</f>
        <v>0</v>
      </c>
      <c r="L154" s="143" t="n">
        <f aca="false">SUM(L153:L153)</f>
        <v>0</v>
      </c>
      <c r="M154" s="143" t="n">
        <f aca="false">SUM(M153:M153)</f>
        <v>0</v>
      </c>
      <c r="N154" s="143" t="n">
        <f aca="false">SUM(N153:N153)</f>
        <v>0</v>
      </c>
      <c r="O154" s="143" t="n">
        <f aca="false">SUM(O153:O153)</f>
        <v>0</v>
      </c>
      <c r="P154" s="143" t="n">
        <f aca="false">SUM(P153:P153)</f>
        <v>0</v>
      </c>
      <c r="Q154" s="143" t="n">
        <f aca="false">SUM(Q153:Q153)</f>
        <v>0</v>
      </c>
      <c r="R154" s="143" t="n">
        <f aca="false">SUM(R153:R153)</f>
        <v>0</v>
      </c>
      <c r="S154" s="143" t="n">
        <f aca="false">SUM(S153:S153)</f>
        <v>0</v>
      </c>
      <c r="T154" s="144" t="n">
        <f aca="false">SUM(T153:T153)</f>
        <v>337855.15</v>
      </c>
      <c r="U154" s="143" t="n">
        <f aca="false">SUM(U153:U153)</f>
        <v>0</v>
      </c>
      <c r="V154" s="165"/>
    </row>
    <row r="155" customFormat="false" ht="12.75" hidden="false" customHeight="true" outlineLevel="0" collapsed="false">
      <c r="A155" s="125" t="n">
        <v>1</v>
      </c>
      <c r="B155" s="126" t="s">
        <v>201</v>
      </c>
      <c r="C155" s="127" t="n">
        <f aca="false">D155+E155+F155+G155+H155+I155+K155+M155+O155+Q155+R155+S155+T155+U155</f>
        <v>16205627.96</v>
      </c>
      <c r="D155" s="127" t="n">
        <v>759037.65</v>
      </c>
      <c r="E155" s="127" t="n">
        <v>898363.7</v>
      </c>
      <c r="F155" s="127"/>
      <c r="G155" s="127" t="n">
        <v>598251.1</v>
      </c>
      <c r="H155" s="127"/>
      <c r="I155" s="127" t="n">
        <v>738530.94</v>
      </c>
      <c r="J155" s="133"/>
      <c r="K155" s="133"/>
      <c r="L155" s="149"/>
      <c r="M155" s="127" t="n">
        <v>4816615.9</v>
      </c>
      <c r="N155" s="133"/>
      <c r="O155" s="127"/>
      <c r="P155" s="127"/>
      <c r="Q155" s="127" t="n">
        <v>8057044.04</v>
      </c>
      <c r="R155" s="127"/>
      <c r="S155" s="127"/>
      <c r="T155" s="127"/>
      <c r="U155" s="127" t="n">
        <v>337784.63</v>
      </c>
      <c r="V155" s="125" t="n">
        <v>2023</v>
      </c>
    </row>
    <row r="156" customFormat="false" ht="12.75" hidden="false" customHeight="true" outlineLevel="0" collapsed="false">
      <c r="A156" s="154" t="s">
        <v>202</v>
      </c>
      <c r="B156" s="154"/>
      <c r="C156" s="143" t="n">
        <f aca="false">SUM(C155:C155)</f>
        <v>16205627.96</v>
      </c>
      <c r="D156" s="143" t="n">
        <f aca="false">SUM(D155:D155)</f>
        <v>759037.65</v>
      </c>
      <c r="E156" s="143" t="n">
        <f aca="false">SUM(E155:E155)</f>
        <v>898363.7</v>
      </c>
      <c r="F156" s="143" t="n">
        <f aca="false">SUM(F155:F155)</f>
        <v>0</v>
      </c>
      <c r="G156" s="143" t="n">
        <f aca="false">SUM(G155:G155)</f>
        <v>598251.1</v>
      </c>
      <c r="H156" s="143" t="n">
        <f aca="false">SUM(H155:H155)</f>
        <v>0</v>
      </c>
      <c r="I156" s="143" t="n">
        <f aca="false">SUM(I155:I155)</f>
        <v>738530.94</v>
      </c>
      <c r="J156" s="143" t="n">
        <f aca="false">SUM(J155:J155)</f>
        <v>0</v>
      </c>
      <c r="K156" s="143" t="n">
        <f aca="false">SUM(K155:K155)</f>
        <v>0</v>
      </c>
      <c r="L156" s="143" t="n">
        <f aca="false">SUM(L155:L155)</f>
        <v>0</v>
      </c>
      <c r="M156" s="143" t="n">
        <f aca="false">SUM(M155:M155)</f>
        <v>4816615.9</v>
      </c>
      <c r="N156" s="143" t="n">
        <f aca="false">SUM(N155:N155)</f>
        <v>0</v>
      </c>
      <c r="O156" s="143" t="n">
        <f aca="false">SUM(O155:O155)</f>
        <v>0</v>
      </c>
      <c r="P156" s="143" t="n">
        <f aca="false">SUM(P155:P155)</f>
        <v>0</v>
      </c>
      <c r="Q156" s="143" t="n">
        <f aca="false">SUM(Q155:Q155)</f>
        <v>8057044.04</v>
      </c>
      <c r="R156" s="143" t="n">
        <f aca="false">SUM(R155:R155)</f>
        <v>0</v>
      </c>
      <c r="S156" s="143" t="n">
        <f aca="false">SUM(S155:S155)</f>
        <v>0</v>
      </c>
      <c r="T156" s="144" t="n">
        <f aca="false">SUM(T155:T155)</f>
        <v>0</v>
      </c>
      <c r="U156" s="143" t="n">
        <f aca="false">SUM(U155:U155)</f>
        <v>337784.63</v>
      </c>
      <c r="V156" s="158"/>
    </row>
    <row r="157" customFormat="false" ht="12.75" hidden="false" customHeight="true" outlineLevel="0" collapsed="false">
      <c r="A157" s="125" t="n">
        <v>1</v>
      </c>
      <c r="B157" s="126" t="s">
        <v>203</v>
      </c>
      <c r="C157" s="127" t="n">
        <f aca="false">D157+E157+F157+G157+H157+I157+K157+M157+O157+Q157+R157+S157+T157+U157</f>
        <v>760046.3527</v>
      </c>
      <c r="D157" s="127"/>
      <c r="E157" s="127"/>
      <c r="F157" s="127"/>
      <c r="G157" s="127"/>
      <c r="H157" s="127"/>
      <c r="I157" s="127"/>
      <c r="J157" s="133"/>
      <c r="K157" s="133"/>
      <c r="L157" s="149"/>
      <c r="M157" s="127"/>
      <c r="N157" s="133"/>
      <c r="O157" s="133"/>
      <c r="P157" s="127"/>
      <c r="Q157" s="127"/>
      <c r="R157" s="127"/>
      <c r="S157" s="127"/>
      <c r="T157" s="129" t="n">
        <v>760046.3527</v>
      </c>
      <c r="U157" s="127"/>
      <c r="V157" s="125" t="n">
        <v>2024</v>
      </c>
    </row>
    <row r="158" customFormat="false" ht="12.75" hidden="false" customHeight="true" outlineLevel="0" collapsed="false">
      <c r="A158" s="162" t="n">
        <v>2</v>
      </c>
      <c r="B158" s="163" t="s">
        <v>199</v>
      </c>
      <c r="C158" s="127" t="n">
        <f aca="false">D158+E158+F158+G158+H158+I158+K158+M158+O158+Q158+R158+S158+T158+U158</f>
        <v>9667038.379768</v>
      </c>
      <c r="D158" s="127" t="n">
        <v>867429.59</v>
      </c>
      <c r="E158" s="127" t="n">
        <v>1806303.68</v>
      </c>
      <c r="F158" s="127"/>
      <c r="G158" s="127" t="n">
        <v>256590.07</v>
      </c>
      <c r="H158" s="127"/>
      <c r="I158" s="127" t="n">
        <v>104769.9</v>
      </c>
      <c r="J158" s="133"/>
      <c r="K158" s="133"/>
      <c r="L158" s="149"/>
      <c r="M158" s="127" t="n">
        <v>5568398.52</v>
      </c>
      <c r="N158" s="133"/>
      <c r="O158" s="127"/>
      <c r="P158" s="127"/>
      <c r="Q158" s="127" t="n">
        <v>728349.66</v>
      </c>
      <c r="R158" s="127" t="n">
        <v>132656.7</v>
      </c>
      <c r="S158" s="127"/>
      <c r="T158" s="127"/>
      <c r="U158" s="127" t="n">
        <f aca="false">(D158+E158+F158+G158+H158+I158+M158+O158+Q158+R158+S158)*2.14%</f>
        <v>202540.259768</v>
      </c>
      <c r="V158" s="125" t="n">
        <v>2024</v>
      </c>
    </row>
    <row r="159" customFormat="false" ht="12.75" hidden="false" customHeight="true" outlineLevel="0" collapsed="false">
      <c r="A159" s="154" t="s">
        <v>204</v>
      </c>
      <c r="B159" s="154"/>
      <c r="C159" s="143" t="n">
        <f aca="false">SUM(C157:C158)</f>
        <v>10427084.732468</v>
      </c>
      <c r="D159" s="143" t="n">
        <f aca="false">SUM(D157:D158)</f>
        <v>867429.59</v>
      </c>
      <c r="E159" s="143" t="n">
        <f aca="false">SUM(E157:E158)</f>
        <v>1806303.68</v>
      </c>
      <c r="F159" s="143" t="n">
        <f aca="false">SUM(F157:F158)</f>
        <v>0</v>
      </c>
      <c r="G159" s="143" t="n">
        <f aca="false">SUM(G157:G158)</f>
        <v>256590.07</v>
      </c>
      <c r="H159" s="143" t="n">
        <f aca="false">SUM(H157:H158)</f>
        <v>0</v>
      </c>
      <c r="I159" s="143" t="n">
        <f aca="false">SUM(I157:I158)</f>
        <v>104769.9</v>
      </c>
      <c r="J159" s="143" t="n">
        <f aca="false">SUM(J157:J158)</f>
        <v>0</v>
      </c>
      <c r="K159" s="143" t="n">
        <f aca="false">SUM(K157:K158)</f>
        <v>0</v>
      </c>
      <c r="L159" s="143" t="n">
        <f aca="false">SUM(L157:L158)</f>
        <v>0</v>
      </c>
      <c r="M159" s="143" t="n">
        <f aca="false">SUM(M157:M158)</f>
        <v>5568398.52</v>
      </c>
      <c r="N159" s="143" t="n">
        <f aca="false">SUM(N157:N158)</f>
        <v>0</v>
      </c>
      <c r="O159" s="143" t="n">
        <f aca="false">SUM(O157:O158)</f>
        <v>0</v>
      </c>
      <c r="P159" s="143" t="n">
        <f aca="false">SUM(P157:P158)</f>
        <v>0</v>
      </c>
      <c r="Q159" s="143" t="n">
        <f aca="false">SUM(Q157:Q158)</f>
        <v>728349.66</v>
      </c>
      <c r="R159" s="143" t="n">
        <f aca="false">SUM(R157:R158)</f>
        <v>132656.7</v>
      </c>
      <c r="S159" s="143" t="n">
        <f aca="false">SUM(S157:S158)</f>
        <v>0</v>
      </c>
      <c r="T159" s="143" t="n">
        <f aca="false">SUM(T157:T158)</f>
        <v>760046.3527</v>
      </c>
      <c r="U159" s="143" t="n">
        <f aca="false">SUM(U157:U158)</f>
        <v>202540.259768</v>
      </c>
      <c r="V159" s="165"/>
    </row>
    <row r="160" customFormat="false" ht="12.75" hidden="false" customHeight="true" outlineLevel="0" collapsed="false">
      <c r="A160" s="164" t="s">
        <v>205</v>
      </c>
      <c r="B160" s="164"/>
      <c r="C160" s="139" t="n">
        <f aca="false">C154+C156+C159</f>
        <v>26970567.842468</v>
      </c>
      <c r="D160" s="139" t="n">
        <f aca="false">D154+D156+D159</f>
        <v>1626467.24</v>
      </c>
      <c r="E160" s="139" t="n">
        <f aca="false">E154+E156+E159</f>
        <v>2704667.38</v>
      </c>
      <c r="F160" s="139" t="n">
        <f aca="false">F154+F156+F159</f>
        <v>0</v>
      </c>
      <c r="G160" s="139" t="n">
        <f aca="false">G154+G156+G159</f>
        <v>854841.17</v>
      </c>
      <c r="H160" s="139" t="n">
        <f aca="false">H154+H156+H159</f>
        <v>0</v>
      </c>
      <c r="I160" s="139" t="n">
        <f aca="false">I154+I156+I159</f>
        <v>843300.84</v>
      </c>
      <c r="J160" s="139" t="n">
        <f aca="false">J154+J156+J159</f>
        <v>0</v>
      </c>
      <c r="K160" s="139" t="n">
        <f aca="false">K154+K156+K159</f>
        <v>0</v>
      </c>
      <c r="L160" s="139" t="n">
        <f aca="false">L154+L156+L159</f>
        <v>0</v>
      </c>
      <c r="M160" s="139" t="n">
        <f aca="false">M154+M156+M159</f>
        <v>10385014.42</v>
      </c>
      <c r="N160" s="139" t="n">
        <f aca="false">N154+N156+N159</f>
        <v>0</v>
      </c>
      <c r="O160" s="139" t="n">
        <f aca="false">O154+O156+O159</f>
        <v>0</v>
      </c>
      <c r="P160" s="139" t="n">
        <f aca="false">P154+P156+P159</f>
        <v>0</v>
      </c>
      <c r="Q160" s="139" t="n">
        <f aca="false">Q154+Q156+Q159</f>
        <v>8785393.7</v>
      </c>
      <c r="R160" s="139" t="n">
        <f aca="false">R154+R156+R159</f>
        <v>132656.7</v>
      </c>
      <c r="S160" s="139" t="n">
        <f aca="false">S154+S156+S159</f>
        <v>0</v>
      </c>
      <c r="T160" s="140" t="n">
        <f aca="false">T154+T156+T159</f>
        <v>1097901.5027</v>
      </c>
      <c r="U160" s="139" t="n">
        <f aca="false">U154+U156+U159</f>
        <v>540324.889768</v>
      </c>
      <c r="V160" s="139"/>
    </row>
    <row r="161" customFormat="false" ht="12.75" hidden="false" customHeight="true" outlineLevel="0" collapsed="false">
      <c r="A161" s="148" t="s">
        <v>641</v>
      </c>
      <c r="B161" s="148"/>
      <c r="C161" s="127"/>
      <c r="D161" s="127"/>
      <c r="E161" s="127"/>
      <c r="F161" s="127"/>
      <c r="G161" s="127"/>
      <c r="H161" s="127"/>
      <c r="I161" s="127"/>
      <c r="J161" s="133"/>
      <c r="K161" s="133"/>
      <c r="L161" s="149"/>
      <c r="M161" s="127"/>
      <c r="N161" s="133"/>
      <c r="O161" s="133"/>
      <c r="P161" s="127"/>
      <c r="Q161" s="127"/>
      <c r="R161" s="127"/>
      <c r="S161" s="127"/>
      <c r="T161" s="127"/>
      <c r="U161" s="127"/>
      <c r="V161" s="125"/>
    </row>
    <row r="162" customFormat="false" ht="12.75" hidden="false" customHeight="true" outlineLevel="0" collapsed="false">
      <c r="A162" s="125" t="n">
        <v>1</v>
      </c>
      <c r="B162" s="126" t="s">
        <v>207</v>
      </c>
      <c r="C162" s="127" t="n">
        <f aca="false">D162+E162+F162+G162+H162+I162+K162+M162+O162+Q162+R162+S162+T162+U162</f>
        <v>12220320.7</v>
      </c>
      <c r="D162" s="127" t="n">
        <v>440082.37</v>
      </c>
      <c r="E162" s="127" t="n">
        <v>1242453.81</v>
      </c>
      <c r="F162" s="127"/>
      <c r="G162" s="127" t="n">
        <v>670931.65</v>
      </c>
      <c r="H162" s="127"/>
      <c r="I162" s="127" t="n">
        <v>798712.33</v>
      </c>
      <c r="J162" s="133"/>
      <c r="K162" s="133"/>
      <c r="L162" s="149"/>
      <c r="M162" s="127" t="n">
        <v>4386782.77</v>
      </c>
      <c r="N162" s="133"/>
      <c r="O162" s="127"/>
      <c r="P162" s="127"/>
      <c r="Q162" s="127" t="n">
        <v>1674333.54</v>
      </c>
      <c r="R162" s="127" t="n">
        <v>2750988.53</v>
      </c>
      <c r="S162" s="127"/>
      <c r="T162" s="127"/>
      <c r="U162" s="127" t="n">
        <v>256035.7</v>
      </c>
      <c r="V162" s="125" t="n">
        <v>2022</v>
      </c>
    </row>
    <row r="163" customFormat="false" ht="12.75" hidden="false" customHeight="true" outlineLevel="0" collapsed="false">
      <c r="A163" s="154" t="s">
        <v>208</v>
      </c>
      <c r="B163" s="154"/>
      <c r="C163" s="143" t="n">
        <f aca="false">SUM(C162)</f>
        <v>12220320.7</v>
      </c>
      <c r="D163" s="143" t="n">
        <f aca="false">SUM(D162)</f>
        <v>440082.37</v>
      </c>
      <c r="E163" s="143" t="n">
        <f aca="false">SUM(E162)</f>
        <v>1242453.81</v>
      </c>
      <c r="F163" s="143" t="n">
        <f aca="false">SUM(F162)</f>
        <v>0</v>
      </c>
      <c r="G163" s="143" t="n">
        <f aca="false">SUM(G162)</f>
        <v>670931.65</v>
      </c>
      <c r="H163" s="143" t="n">
        <f aca="false">SUM(H162)</f>
        <v>0</v>
      </c>
      <c r="I163" s="143" t="n">
        <f aca="false">SUM(I162)</f>
        <v>798712.33</v>
      </c>
      <c r="J163" s="143" t="n">
        <f aca="false">SUM(J162)</f>
        <v>0</v>
      </c>
      <c r="K163" s="143" t="n">
        <f aca="false">SUM(K162)</f>
        <v>0</v>
      </c>
      <c r="L163" s="143" t="n">
        <f aca="false">SUM(L162)</f>
        <v>0</v>
      </c>
      <c r="M163" s="143" t="n">
        <f aca="false">SUM(M162)</f>
        <v>4386782.77</v>
      </c>
      <c r="N163" s="143" t="n">
        <f aca="false">SUM(N162)</f>
        <v>0</v>
      </c>
      <c r="O163" s="143" t="n">
        <f aca="false">SUM(O162)</f>
        <v>0</v>
      </c>
      <c r="P163" s="143" t="n">
        <f aca="false">SUM(P162)</f>
        <v>0</v>
      </c>
      <c r="Q163" s="143" t="n">
        <f aca="false">SUM(Q162)</f>
        <v>1674333.54</v>
      </c>
      <c r="R163" s="143" t="n">
        <f aca="false">SUM(R162)</f>
        <v>2750988.53</v>
      </c>
      <c r="S163" s="143" t="n">
        <f aca="false">SUM(S162)</f>
        <v>0</v>
      </c>
      <c r="T163" s="144" t="n">
        <f aca="false">SUM(T162)</f>
        <v>0</v>
      </c>
      <c r="U163" s="143" t="n">
        <f aca="false">SUM(U162)</f>
        <v>256035.7</v>
      </c>
      <c r="V163" s="143"/>
    </row>
    <row r="164" customFormat="false" ht="12.75" hidden="false" customHeight="true" outlineLevel="0" collapsed="false">
      <c r="A164" s="125" t="n">
        <v>1</v>
      </c>
      <c r="B164" s="126" t="s">
        <v>209</v>
      </c>
      <c r="C164" s="127" t="n">
        <f aca="false">D164+E164+F164+G164+H164+I164+K164+M164+O164+Q164+R164+S164+T164+U164</f>
        <v>163198.353278442</v>
      </c>
      <c r="D164" s="127"/>
      <c r="E164" s="127"/>
      <c r="F164" s="127"/>
      <c r="G164" s="127"/>
      <c r="H164" s="127"/>
      <c r="I164" s="127"/>
      <c r="J164" s="133"/>
      <c r="K164" s="133"/>
      <c r="L164" s="149"/>
      <c r="M164" s="127"/>
      <c r="N164" s="133"/>
      <c r="O164" s="133"/>
      <c r="P164" s="127"/>
      <c r="Q164" s="127"/>
      <c r="R164" s="127"/>
      <c r="S164" s="127"/>
      <c r="T164" s="129" t="n">
        <v>163198.353278442</v>
      </c>
      <c r="U164" s="127"/>
      <c r="V164" s="125" t="n">
        <v>2023</v>
      </c>
    </row>
    <row r="165" customFormat="false" ht="12.75" hidden="false" customHeight="true" outlineLevel="0" collapsed="false">
      <c r="A165" s="154" t="s">
        <v>210</v>
      </c>
      <c r="B165" s="154"/>
      <c r="C165" s="143" t="n">
        <f aca="false">SUM(C164)</f>
        <v>163198.353278442</v>
      </c>
      <c r="D165" s="143" t="n">
        <f aca="false">SUM(D164)</f>
        <v>0</v>
      </c>
      <c r="E165" s="143" t="n">
        <f aca="false">SUM(E164)</f>
        <v>0</v>
      </c>
      <c r="F165" s="143" t="n">
        <f aca="false">SUM(F164)</f>
        <v>0</v>
      </c>
      <c r="G165" s="143" t="n">
        <f aca="false">SUM(G164)</f>
        <v>0</v>
      </c>
      <c r="H165" s="143" t="n">
        <f aca="false">SUM(H164)</f>
        <v>0</v>
      </c>
      <c r="I165" s="143" t="n">
        <f aca="false">SUM(I164)</f>
        <v>0</v>
      </c>
      <c r="J165" s="143" t="n">
        <f aca="false">SUM(J164)</f>
        <v>0</v>
      </c>
      <c r="K165" s="143" t="n">
        <f aca="false">SUM(K164)</f>
        <v>0</v>
      </c>
      <c r="L165" s="143" t="n">
        <f aca="false">SUM(L164)</f>
        <v>0</v>
      </c>
      <c r="M165" s="143" t="n">
        <f aca="false">SUM(M164)</f>
        <v>0</v>
      </c>
      <c r="N165" s="143" t="n">
        <f aca="false">SUM(N164)</f>
        <v>0</v>
      </c>
      <c r="O165" s="143" t="n">
        <f aca="false">SUM(O164)</f>
        <v>0</v>
      </c>
      <c r="P165" s="143" t="n">
        <f aca="false">SUM(P164)</f>
        <v>0</v>
      </c>
      <c r="Q165" s="143" t="n">
        <f aca="false">SUM(Q164)</f>
        <v>0</v>
      </c>
      <c r="R165" s="143" t="n">
        <f aca="false">SUM(R164)</f>
        <v>0</v>
      </c>
      <c r="S165" s="143" t="n">
        <f aca="false">SUM(S164)</f>
        <v>0</v>
      </c>
      <c r="T165" s="144" t="n">
        <f aca="false">SUM(T164)</f>
        <v>163198.353278442</v>
      </c>
      <c r="U165" s="143" t="n">
        <f aca="false">SUM(U164)</f>
        <v>0</v>
      </c>
      <c r="V165" s="165"/>
    </row>
    <row r="166" customFormat="false" ht="12.75" hidden="false" customHeight="true" outlineLevel="0" collapsed="false">
      <c r="A166" s="162" t="n">
        <v>1</v>
      </c>
      <c r="B166" s="166" t="s">
        <v>211</v>
      </c>
      <c r="C166" s="127" t="n">
        <f aca="false">D166+E166+F166+G166+H166+I166+K166+M166+O166+Q166+R166+S166+T166+U166</f>
        <v>100000</v>
      </c>
      <c r="D166" s="127"/>
      <c r="E166" s="127"/>
      <c r="F166" s="127"/>
      <c r="G166" s="127"/>
      <c r="H166" s="127"/>
      <c r="I166" s="127"/>
      <c r="J166" s="133"/>
      <c r="K166" s="133"/>
      <c r="L166" s="149"/>
      <c r="M166" s="127"/>
      <c r="N166" s="133"/>
      <c r="O166" s="133"/>
      <c r="P166" s="127"/>
      <c r="Q166" s="127"/>
      <c r="R166" s="127"/>
      <c r="S166" s="127"/>
      <c r="T166" s="127" t="n">
        <v>100000</v>
      </c>
      <c r="U166" s="127"/>
      <c r="V166" s="125" t="n">
        <v>2024</v>
      </c>
    </row>
    <row r="167" customFormat="false" ht="12.75" hidden="false" customHeight="true" outlineLevel="0" collapsed="false">
      <c r="A167" s="162" t="n">
        <v>2</v>
      </c>
      <c r="B167" s="166" t="s">
        <v>212</v>
      </c>
      <c r="C167" s="127" t="n">
        <f aca="false">D167+E167+F167+G167+H167+I167+K167+M167+O167+Q167+R167+S167+T167+U167</f>
        <v>488766.82</v>
      </c>
      <c r="D167" s="127"/>
      <c r="E167" s="127"/>
      <c r="F167" s="127"/>
      <c r="G167" s="127"/>
      <c r="H167" s="127"/>
      <c r="I167" s="127"/>
      <c r="J167" s="133"/>
      <c r="K167" s="133"/>
      <c r="L167" s="149"/>
      <c r="M167" s="127"/>
      <c r="N167" s="133"/>
      <c r="O167" s="133"/>
      <c r="P167" s="127"/>
      <c r="Q167" s="127"/>
      <c r="R167" s="127"/>
      <c r="S167" s="127"/>
      <c r="T167" s="127" t="n">
        <v>488766.82</v>
      </c>
      <c r="U167" s="127"/>
      <c r="V167" s="125" t="n">
        <v>2024</v>
      </c>
    </row>
    <row r="168" customFormat="false" ht="12.75" hidden="false" customHeight="true" outlineLevel="0" collapsed="false">
      <c r="A168" s="154" t="s">
        <v>214</v>
      </c>
      <c r="B168" s="154"/>
      <c r="C168" s="143" t="n">
        <f aca="false">SUM(C166:C167)</f>
        <v>588766.82</v>
      </c>
      <c r="D168" s="143" t="n">
        <f aca="false">SUM(D166:D167)</f>
        <v>0</v>
      </c>
      <c r="E168" s="143" t="n">
        <f aca="false">SUM(E166:E167)</f>
        <v>0</v>
      </c>
      <c r="F168" s="143" t="n">
        <f aca="false">SUM(F166:F167)</f>
        <v>0</v>
      </c>
      <c r="G168" s="143" t="n">
        <f aca="false">SUM(G166:G167)</f>
        <v>0</v>
      </c>
      <c r="H168" s="143" t="n">
        <f aca="false">SUM(H166:H167)</f>
        <v>0</v>
      </c>
      <c r="I168" s="143" t="n">
        <f aca="false">SUM(I166:I167)</f>
        <v>0</v>
      </c>
      <c r="J168" s="143" t="n">
        <f aca="false">SUM(J166:J167)</f>
        <v>0</v>
      </c>
      <c r="K168" s="143" t="n">
        <f aca="false">SUM(K166:K167)</f>
        <v>0</v>
      </c>
      <c r="L168" s="143" t="n">
        <f aca="false">SUM(L166:L167)</f>
        <v>0</v>
      </c>
      <c r="M168" s="143" t="n">
        <f aca="false">SUM(M166:M167)</f>
        <v>0</v>
      </c>
      <c r="N168" s="143" t="n">
        <f aca="false">SUM(N166:N167)</f>
        <v>0</v>
      </c>
      <c r="O168" s="143" t="n">
        <f aca="false">SUM(O166:O167)</f>
        <v>0</v>
      </c>
      <c r="P168" s="143" t="n">
        <f aca="false">SUM(P166:P167)</f>
        <v>0</v>
      </c>
      <c r="Q168" s="143" t="n">
        <f aca="false">SUM(Q166:Q167)</f>
        <v>0</v>
      </c>
      <c r="R168" s="143" t="n">
        <f aca="false">SUM(R166:R167)</f>
        <v>0</v>
      </c>
      <c r="S168" s="143" t="n">
        <f aca="false">SUM(S166:S167)</f>
        <v>0</v>
      </c>
      <c r="T168" s="143" t="n">
        <f aca="false">SUM(T166:T167)</f>
        <v>588766.82</v>
      </c>
      <c r="U168" s="143" t="n">
        <f aca="false">SUM(U166:U167)</f>
        <v>0</v>
      </c>
      <c r="V168" s="165"/>
    </row>
    <row r="169" customFormat="false" ht="12.75" hidden="false" customHeight="true" outlineLevel="0" collapsed="false">
      <c r="A169" s="164" t="s">
        <v>215</v>
      </c>
      <c r="B169" s="164"/>
      <c r="C169" s="139" t="n">
        <f aca="false">C163+C165+C168</f>
        <v>12972285.8732784</v>
      </c>
      <c r="D169" s="139" t="n">
        <f aca="false">D163+D165+D168</f>
        <v>440082.37</v>
      </c>
      <c r="E169" s="139" t="n">
        <f aca="false">E163+E165+E168</f>
        <v>1242453.81</v>
      </c>
      <c r="F169" s="139" t="n">
        <f aca="false">F163+F165+F168</f>
        <v>0</v>
      </c>
      <c r="G169" s="139" t="n">
        <f aca="false">G163+G165+G168</f>
        <v>670931.65</v>
      </c>
      <c r="H169" s="139" t="n">
        <f aca="false">H163+H165+H168</f>
        <v>0</v>
      </c>
      <c r="I169" s="139" t="n">
        <f aca="false">I163+I165+I168</f>
        <v>798712.33</v>
      </c>
      <c r="J169" s="139" t="n">
        <f aca="false">J163+J165+J168</f>
        <v>0</v>
      </c>
      <c r="K169" s="139" t="n">
        <f aca="false">K163+K165+K168</f>
        <v>0</v>
      </c>
      <c r="L169" s="139" t="n">
        <f aca="false">L163+L165+L168</f>
        <v>0</v>
      </c>
      <c r="M169" s="139" t="n">
        <f aca="false">M163+M165+M168</f>
        <v>4386782.77</v>
      </c>
      <c r="N169" s="139" t="n">
        <f aca="false">N163+N165+N168</f>
        <v>0</v>
      </c>
      <c r="O169" s="139" t="n">
        <f aca="false">O163+O165+O168</f>
        <v>0</v>
      </c>
      <c r="P169" s="139" t="n">
        <f aca="false">P163+P165+P168</f>
        <v>0</v>
      </c>
      <c r="Q169" s="139" t="n">
        <f aca="false">Q163+Q165+Q168</f>
        <v>1674333.54</v>
      </c>
      <c r="R169" s="139" t="n">
        <f aca="false">R163+R165+R168</f>
        <v>2750988.53</v>
      </c>
      <c r="S169" s="139" t="n">
        <f aca="false">S163+S165+S168</f>
        <v>0</v>
      </c>
      <c r="T169" s="140" t="n">
        <f aca="false">T163+T165+T168</f>
        <v>751965.173278442</v>
      </c>
      <c r="U169" s="139" t="n">
        <f aca="false">U163+U165+U168</f>
        <v>256035.7</v>
      </c>
      <c r="V169" s="167"/>
    </row>
    <row r="170" customFormat="false" ht="12.75" hidden="false" customHeight="true" outlineLevel="0" collapsed="false">
      <c r="A170" s="148" t="s">
        <v>216</v>
      </c>
      <c r="B170" s="148"/>
      <c r="C170" s="127"/>
      <c r="D170" s="127"/>
      <c r="E170" s="127"/>
      <c r="F170" s="127"/>
      <c r="G170" s="127"/>
      <c r="H170" s="127"/>
      <c r="I170" s="127"/>
      <c r="J170" s="133"/>
      <c r="K170" s="133"/>
      <c r="L170" s="149"/>
      <c r="M170" s="127"/>
      <c r="N170" s="133"/>
      <c r="O170" s="133"/>
      <c r="P170" s="127"/>
      <c r="Q170" s="127"/>
      <c r="R170" s="127"/>
      <c r="S170" s="127"/>
      <c r="T170" s="127"/>
      <c r="U170" s="127"/>
      <c r="V170" s="125"/>
    </row>
    <row r="171" s="2" customFormat="true" ht="12.75" hidden="false" customHeight="true" outlineLevel="0" collapsed="false">
      <c r="A171" s="125" t="n">
        <v>1</v>
      </c>
      <c r="B171" s="126" t="s">
        <v>217</v>
      </c>
      <c r="C171" s="127" t="n">
        <f aca="false">D171+E171+F171+G171+H171+I171+K171+M171+O171+Q171+R171+S171+T171+U171</f>
        <v>8674611.27</v>
      </c>
      <c r="D171" s="127"/>
      <c r="E171" s="127" t="n">
        <v>3646515.1</v>
      </c>
      <c r="F171" s="127"/>
      <c r="G171" s="127"/>
      <c r="H171" s="127"/>
      <c r="I171" s="127"/>
      <c r="J171" s="127"/>
      <c r="K171" s="127"/>
      <c r="L171" s="127"/>
      <c r="M171" s="127"/>
      <c r="N171" s="127"/>
      <c r="O171" s="127"/>
      <c r="P171" s="127"/>
      <c r="Q171" s="127" t="n">
        <v>4853775.88</v>
      </c>
      <c r="R171" s="127"/>
      <c r="S171" s="127"/>
      <c r="T171" s="127"/>
      <c r="U171" s="127" t="n">
        <v>174320.29</v>
      </c>
      <c r="V171" s="125" t="n">
        <v>2022</v>
      </c>
    </row>
    <row r="172" customFormat="false" ht="12.75" hidden="false" customHeight="true" outlineLevel="0" collapsed="false">
      <c r="A172" s="125" t="n">
        <v>2</v>
      </c>
      <c r="B172" s="126" t="s">
        <v>219</v>
      </c>
      <c r="C172" s="127" t="n">
        <f aca="false">D172+E172+F172+G172+H172+I172+K172+M172+O172+Q172+R172+S172+T172+U172</f>
        <v>896995.55</v>
      </c>
      <c r="D172" s="125"/>
      <c r="E172" s="127"/>
      <c r="F172" s="127"/>
      <c r="G172" s="127"/>
      <c r="H172" s="127"/>
      <c r="I172" s="127"/>
      <c r="J172" s="133"/>
      <c r="K172" s="133"/>
      <c r="L172" s="149"/>
      <c r="M172" s="127"/>
      <c r="N172" s="133"/>
      <c r="O172" s="133"/>
      <c r="P172" s="127"/>
      <c r="Q172" s="127"/>
      <c r="R172" s="127"/>
      <c r="S172" s="127"/>
      <c r="T172" s="129" t="n">
        <v>896995.55</v>
      </c>
      <c r="U172" s="127"/>
      <c r="V172" s="125" t="n">
        <v>2022</v>
      </c>
    </row>
    <row r="173" customFormat="false" ht="12.75" hidden="false" customHeight="true" outlineLevel="0" collapsed="false">
      <c r="A173" s="154" t="s">
        <v>220</v>
      </c>
      <c r="B173" s="154"/>
      <c r="C173" s="143" t="n">
        <f aca="false">SUM(C171:C172)</f>
        <v>9571606.82</v>
      </c>
      <c r="D173" s="143" t="n">
        <f aca="false">SUM(D171:D172)</f>
        <v>0</v>
      </c>
      <c r="E173" s="143" t="n">
        <f aca="false">SUM(E171:E172)</f>
        <v>3646515.1</v>
      </c>
      <c r="F173" s="143" t="n">
        <f aca="false">SUM(F171:F172)</f>
        <v>0</v>
      </c>
      <c r="G173" s="143" t="n">
        <f aca="false">SUM(G171:G172)</f>
        <v>0</v>
      </c>
      <c r="H173" s="143" t="n">
        <f aca="false">SUM(H171:H172)</f>
        <v>0</v>
      </c>
      <c r="I173" s="143" t="n">
        <f aca="false">SUM(I171:I172)</f>
        <v>0</v>
      </c>
      <c r="J173" s="143" t="n">
        <f aca="false">SUM(J171:J172)</f>
        <v>0</v>
      </c>
      <c r="K173" s="143" t="n">
        <f aca="false">SUM(K171:K172)</f>
        <v>0</v>
      </c>
      <c r="L173" s="143" t="n">
        <f aca="false">SUM(L171:L172)</f>
        <v>0</v>
      </c>
      <c r="M173" s="143" t="n">
        <f aca="false">SUM(M171:M172)</f>
        <v>0</v>
      </c>
      <c r="N173" s="143" t="n">
        <f aca="false">SUM(N171:N172)</f>
        <v>0</v>
      </c>
      <c r="O173" s="143" t="n">
        <f aca="false">SUM(O171:O172)</f>
        <v>0</v>
      </c>
      <c r="P173" s="143" t="n">
        <f aca="false">SUM(P171:P172)</f>
        <v>0</v>
      </c>
      <c r="Q173" s="143" t="n">
        <f aca="false">SUM(Q171:Q172)</f>
        <v>4853775.88</v>
      </c>
      <c r="R173" s="143" t="n">
        <f aca="false">SUM(R171:R172)</f>
        <v>0</v>
      </c>
      <c r="S173" s="143" t="n">
        <f aca="false">SUM(S171:S172)</f>
        <v>0</v>
      </c>
      <c r="T173" s="144" t="n">
        <f aca="false">SUM(T171:T172)</f>
        <v>896995.55</v>
      </c>
      <c r="U173" s="143" t="n">
        <f aca="false">SUM(U171:U172)</f>
        <v>174320.29</v>
      </c>
      <c r="V173" s="158"/>
    </row>
    <row r="174" customFormat="false" ht="12.75" hidden="false" customHeight="true" outlineLevel="0" collapsed="false">
      <c r="A174" s="125" t="n">
        <v>1</v>
      </c>
      <c r="B174" s="126" t="s">
        <v>221</v>
      </c>
      <c r="C174" s="127" t="n">
        <f aca="false">D174+E174+F174+G174+H174+I174+K174+M174+O174+Q174+R174+S174+T174+U174</f>
        <v>25489367.9336</v>
      </c>
      <c r="D174" s="127" t="n">
        <v>1089367.16</v>
      </c>
      <c r="E174" s="127" t="n">
        <v>3776637.86</v>
      </c>
      <c r="F174" s="127"/>
      <c r="G174" s="127" t="n">
        <v>1169133.61</v>
      </c>
      <c r="H174" s="127"/>
      <c r="I174" s="127" t="n">
        <v>1120046.37</v>
      </c>
      <c r="J174" s="133"/>
      <c r="K174" s="133"/>
      <c r="L174" s="149"/>
      <c r="M174" s="127" t="n">
        <v>8199857.6</v>
      </c>
      <c r="N174" s="133"/>
      <c r="O174" s="127"/>
      <c r="P174" s="127"/>
      <c r="Q174" s="127" t="n">
        <v>9399502.91</v>
      </c>
      <c r="R174" s="127" t="n">
        <v>200778.49</v>
      </c>
      <c r="S174" s="127"/>
      <c r="T174" s="127"/>
      <c r="U174" s="127" t="n">
        <f aca="false">(R174+Q174+M174+I174+G174+E174+D174+O174+S174+H174)*2.14%</f>
        <v>534043.9336</v>
      </c>
      <c r="V174" s="125" t="n">
        <v>2023</v>
      </c>
    </row>
    <row r="175" customFormat="false" ht="12.75" hidden="false" customHeight="true" outlineLevel="0" collapsed="false">
      <c r="A175" s="125" t="n">
        <v>2</v>
      </c>
      <c r="B175" s="126" t="s">
        <v>219</v>
      </c>
      <c r="C175" s="127" t="n">
        <f aca="false">D175+E175+F175+G175+H175+I175+K175+M175+O175+Q175+R175+S175+T175+U175</f>
        <v>21341873.24</v>
      </c>
      <c r="D175" s="127"/>
      <c r="E175" s="127"/>
      <c r="F175" s="127"/>
      <c r="G175" s="127"/>
      <c r="H175" s="127"/>
      <c r="I175" s="127"/>
      <c r="J175" s="133"/>
      <c r="K175" s="133"/>
      <c r="L175" s="149"/>
      <c r="M175" s="127" t="n">
        <v>10509585.02</v>
      </c>
      <c r="N175" s="133"/>
      <c r="O175" s="127"/>
      <c r="P175" s="127"/>
      <c r="Q175" s="127" t="n">
        <v>10382941.42</v>
      </c>
      <c r="R175" s="127"/>
      <c r="S175" s="127"/>
      <c r="T175" s="127"/>
      <c r="U175" s="127" t="n">
        <v>449346.8</v>
      </c>
      <c r="V175" s="125" t="n">
        <v>2023</v>
      </c>
    </row>
    <row r="176" customFormat="false" ht="12.75" hidden="false" customHeight="true" outlineLevel="0" collapsed="false">
      <c r="A176" s="154" t="s">
        <v>222</v>
      </c>
      <c r="B176" s="154"/>
      <c r="C176" s="143" t="n">
        <f aca="false">SUM(C174:C175)</f>
        <v>46831241.1736</v>
      </c>
      <c r="D176" s="143" t="n">
        <f aca="false">SUM(D174:D175)</f>
        <v>1089367.16</v>
      </c>
      <c r="E176" s="143" t="n">
        <f aca="false">SUM(E174:E175)</f>
        <v>3776637.86</v>
      </c>
      <c r="F176" s="143" t="n">
        <f aca="false">SUM(F174:F175)</f>
        <v>0</v>
      </c>
      <c r="G176" s="143" t="n">
        <f aca="false">SUM(G174:G175)</f>
        <v>1169133.61</v>
      </c>
      <c r="H176" s="143" t="n">
        <f aca="false">SUM(H174:H175)</f>
        <v>0</v>
      </c>
      <c r="I176" s="143" t="n">
        <f aca="false">SUM(I174:I175)</f>
        <v>1120046.37</v>
      </c>
      <c r="J176" s="143" t="n">
        <f aca="false">SUM(J174:J175)</f>
        <v>0</v>
      </c>
      <c r="K176" s="143" t="n">
        <f aca="false">SUM(K174:K175)</f>
        <v>0</v>
      </c>
      <c r="L176" s="143" t="n">
        <f aca="false">SUM(L174:L175)</f>
        <v>0</v>
      </c>
      <c r="M176" s="143" t="n">
        <f aca="false">SUM(M174:M175)</f>
        <v>18709442.62</v>
      </c>
      <c r="N176" s="143" t="n">
        <f aca="false">SUM(N174:N175)</f>
        <v>0</v>
      </c>
      <c r="O176" s="143" t="n">
        <f aca="false">SUM(O174:O175)</f>
        <v>0</v>
      </c>
      <c r="P176" s="143" t="n">
        <f aca="false">SUM(P174:P175)</f>
        <v>0</v>
      </c>
      <c r="Q176" s="143" t="n">
        <f aca="false">SUM(Q174:Q175)</f>
        <v>19782444.33</v>
      </c>
      <c r="R176" s="143" t="n">
        <f aca="false">SUM(R174:R175)</f>
        <v>200778.49</v>
      </c>
      <c r="S176" s="143" t="n">
        <f aca="false">SUM(S174:S175)</f>
        <v>0</v>
      </c>
      <c r="T176" s="143" t="n">
        <f aca="false">SUM(T174:T175)</f>
        <v>0</v>
      </c>
      <c r="U176" s="143" t="n">
        <f aca="false">SUM(U174:U175)</f>
        <v>983390.7336</v>
      </c>
      <c r="V176" s="158"/>
    </row>
    <row r="177" customFormat="false" ht="12.75" hidden="false" customHeight="true" outlineLevel="0" collapsed="false">
      <c r="A177" s="151" t="n">
        <v>1</v>
      </c>
      <c r="B177" s="152" t="s">
        <v>223</v>
      </c>
      <c r="C177" s="127" t="n">
        <f aca="false">D177+E177+F177+G177+H177+I177+K177+M177+O177+Q177+R177+S177+T177+U177</f>
        <v>59279980.3889986</v>
      </c>
      <c r="D177" s="127" t="n">
        <v>3580769.896</v>
      </c>
      <c r="E177" s="127" t="n">
        <v>15559625.004</v>
      </c>
      <c r="F177" s="127"/>
      <c r="G177" s="127" t="n">
        <v>2663112.672</v>
      </c>
      <c r="H177" s="127"/>
      <c r="I177" s="127" t="n">
        <v>2910404.64</v>
      </c>
      <c r="J177" s="133"/>
      <c r="K177" s="133"/>
      <c r="L177" s="149"/>
      <c r="M177" s="127" t="n">
        <v>11780634.712</v>
      </c>
      <c r="N177" s="133"/>
      <c r="O177" s="127" t="n">
        <v>1758502.119</v>
      </c>
      <c r="P177" s="127"/>
      <c r="Q177" s="127" t="n">
        <v>17069230.53</v>
      </c>
      <c r="R177" s="127" t="n">
        <v>1059668.676</v>
      </c>
      <c r="S177" s="127"/>
      <c r="T177" s="129" t="n">
        <v>1691458.44747</v>
      </c>
      <c r="U177" s="127" t="n">
        <v>1206573.6925286</v>
      </c>
      <c r="V177" s="125" t="n">
        <v>2024</v>
      </c>
    </row>
    <row r="178" customFormat="false" ht="12.75" hidden="false" customHeight="true" outlineLevel="0" collapsed="false">
      <c r="A178" s="125" t="n">
        <v>2</v>
      </c>
      <c r="B178" s="126" t="s">
        <v>219</v>
      </c>
      <c r="C178" s="127" t="n">
        <f aca="false">D178+E178+F178+G178+H178+I178+K178+M178+O178+Q178+R178+S178+T178+U178</f>
        <v>16979884.88</v>
      </c>
      <c r="D178" s="127" t="n">
        <v>1907326.44</v>
      </c>
      <c r="E178" s="127" t="n">
        <v>3999163.7</v>
      </c>
      <c r="F178" s="127"/>
      <c r="G178" s="127" t="n">
        <v>1472028.87</v>
      </c>
      <c r="H178" s="127"/>
      <c r="I178" s="127" t="n">
        <v>1127659.37</v>
      </c>
      <c r="J178" s="133"/>
      <c r="K178" s="133"/>
      <c r="L178" s="149"/>
      <c r="M178" s="127"/>
      <c r="N178" s="133"/>
      <c r="O178" s="127" t="n">
        <v>8116200.07</v>
      </c>
      <c r="P178" s="127"/>
      <c r="Q178" s="127"/>
      <c r="R178" s="127"/>
      <c r="S178" s="127"/>
      <c r="T178" s="127"/>
      <c r="U178" s="127" t="n">
        <v>357506.43</v>
      </c>
      <c r="V178" s="125" t="n">
        <v>2024</v>
      </c>
    </row>
    <row r="179" customFormat="false" ht="12.75" hidden="false" customHeight="true" outlineLevel="0" collapsed="false">
      <c r="A179" s="154" t="s">
        <v>225</v>
      </c>
      <c r="B179" s="154"/>
      <c r="C179" s="143" t="n">
        <f aca="false">SUM(C177:C178)</f>
        <v>76259865.2689986</v>
      </c>
      <c r="D179" s="143" t="n">
        <f aca="false">SUM(D177:D178)</f>
        <v>5488096.336</v>
      </c>
      <c r="E179" s="143" t="n">
        <f aca="false">SUM(E177:E178)</f>
        <v>19558788.704</v>
      </c>
      <c r="F179" s="143" t="n">
        <f aca="false">SUM(F177:F178)</f>
        <v>0</v>
      </c>
      <c r="G179" s="143" t="n">
        <f aca="false">SUM(G177:G178)</f>
        <v>4135141.542</v>
      </c>
      <c r="H179" s="143" t="n">
        <f aca="false">SUM(H177:H178)</f>
        <v>0</v>
      </c>
      <c r="I179" s="143" t="n">
        <f aca="false">SUM(I177:I178)</f>
        <v>4038064.01</v>
      </c>
      <c r="J179" s="143" t="n">
        <f aca="false">SUM(J177:J178)</f>
        <v>0</v>
      </c>
      <c r="K179" s="143" t="n">
        <f aca="false">SUM(K177:K178)</f>
        <v>0</v>
      </c>
      <c r="L179" s="143" t="n">
        <f aca="false">SUM(L177:L178)</f>
        <v>0</v>
      </c>
      <c r="M179" s="143" t="n">
        <f aca="false">SUM(M177:M178)</f>
        <v>11780634.712</v>
      </c>
      <c r="N179" s="143" t="n">
        <f aca="false">SUM(N177:N178)</f>
        <v>0</v>
      </c>
      <c r="O179" s="143" t="n">
        <f aca="false">SUM(O177:O178)</f>
        <v>9874702.189</v>
      </c>
      <c r="P179" s="143" t="n">
        <f aca="false">SUM(P177:P178)</f>
        <v>0</v>
      </c>
      <c r="Q179" s="143" t="n">
        <f aca="false">SUM(Q177:Q178)</f>
        <v>17069230.53</v>
      </c>
      <c r="R179" s="143" t="n">
        <f aca="false">SUM(R177:R178)</f>
        <v>1059668.676</v>
      </c>
      <c r="S179" s="143" t="n">
        <f aca="false">SUM(S177:S178)</f>
        <v>0</v>
      </c>
      <c r="T179" s="143" t="n">
        <f aca="false">SUM(T177:T178)</f>
        <v>1691458.44747</v>
      </c>
      <c r="U179" s="143" t="n">
        <f aca="false">SUM(U177:U178)</f>
        <v>1564080.1225286</v>
      </c>
      <c r="V179" s="158"/>
    </row>
    <row r="180" customFormat="false" ht="12.75" hidden="false" customHeight="true" outlineLevel="0" collapsed="false">
      <c r="A180" s="164" t="s">
        <v>226</v>
      </c>
      <c r="B180" s="164"/>
      <c r="C180" s="139" t="n">
        <f aca="false">C173+C176+C179</f>
        <v>132662713.262599</v>
      </c>
      <c r="D180" s="139" t="n">
        <f aca="false">D173+D176+D179</f>
        <v>6577463.496</v>
      </c>
      <c r="E180" s="139" t="n">
        <f aca="false">E173+E176+E179</f>
        <v>26981941.664</v>
      </c>
      <c r="F180" s="139" t="n">
        <f aca="false">F173+F176+F179</f>
        <v>0</v>
      </c>
      <c r="G180" s="139" t="n">
        <f aca="false">G173+G176+G179</f>
        <v>5304275.152</v>
      </c>
      <c r="H180" s="139" t="n">
        <f aca="false">H173+H176+H179</f>
        <v>0</v>
      </c>
      <c r="I180" s="139" t="n">
        <f aca="false">I173+I176+I179</f>
        <v>5158110.38</v>
      </c>
      <c r="J180" s="139" t="n">
        <f aca="false">J173+J176+J179</f>
        <v>0</v>
      </c>
      <c r="K180" s="139" t="n">
        <f aca="false">K173+K176+K179</f>
        <v>0</v>
      </c>
      <c r="L180" s="139" t="n">
        <f aca="false">L173+L176+L179</f>
        <v>0</v>
      </c>
      <c r="M180" s="139" t="n">
        <f aca="false">M173+M176+M179</f>
        <v>30490077.332</v>
      </c>
      <c r="N180" s="139" t="n">
        <f aca="false">N173+N176+N179</f>
        <v>0</v>
      </c>
      <c r="O180" s="139" t="n">
        <f aca="false">O173+O176+O179</f>
        <v>9874702.189</v>
      </c>
      <c r="P180" s="139" t="n">
        <f aca="false">P173+P176+P179</f>
        <v>0</v>
      </c>
      <c r="Q180" s="139" t="n">
        <f aca="false">Q173+Q176+Q179</f>
        <v>41705450.74</v>
      </c>
      <c r="R180" s="139" t="n">
        <f aca="false">R173+R176+R179</f>
        <v>1260447.166</v>
      </c>
      <c r="S180" s="139" t="n">
        <f aca="false">S173+S176+S179</f>
        <v>0</v>
      </c>
      <c r="T180" s="140" t="n">
        <f aca="false">T173+T176+T179</f>
        <v>2588453.99747</v>
      </c>
      <c r="U180" s="139" t="n">
        <f aca="false">U173+U176+U179</f>
        <v>2721791.1461286</v>
      </c>
      <c r="V180" s="167"/>
    </row>
    <row r="181" customFormat="false" ht="12.75" hidden="false" customHeight="true" outlineLevel="0" collapsed="false">
      <c r="A181" s="148" t="s">
        <v>227</v>
      </c>
      <c r="B181" s="148"/>
      <c r="C181" s="127"/>
      <c r="D181" s="127"/>
      <c r="E181" s="127"/>
      <c r="F181" s="127"/>
      <c r="G181" s="127"/>
      <c r="H181" s="127"/>
      <c r="I181" s="127"/>
      <c r="J181" s="133"/>
      <c r="K181" s="133"/>
      <c r="L181" s="149"/>
      <c r="M181" s="127"/>
      <c r="N181" s="133"/>
      <c r="O181" s="133"/>
      <c r="P181" s="127"/>
      <c r="Q181" s="127"/>
      <c r="R181" s="127"/>
      <c r="S181" s="127"/>
      <c r="T181" s="127"/>
      <c r="U181" s="127"/>
      <c r="V181" s="125"/>
    </row>
    <row r="182" customFormat="false" ht="12.75" hidden="false" customHeight="true" outlineLevel="0" collapsed="false">
      <c r="A182" s="125" t="n">
        <v>1</v>
      </c>
      <c r="B182" s="126" t="s">
        <v>228</v>
      </c>
      <c r="C182" s="127" t="n">
        <f aca="false">D182+E182+F182+G182+H182+I182+K182+M182+O182+Q182+R182+S182+T182+U182</f>
        <v>19808861.99</v>
      </c>
      <c r="D182" s="127" t="n">
        <v>2627723</v>
      </c>
      <c r="E182" s="127" t="n">
        <v>2266188</v>
      </c>
      <c r="F182" s="127"/>
      <c r="G182" s="127" t="n">
        <v>2330973</v>
      </c>
      <c r="H182" s="127"/>
      <c r="I182" s="127" t="n">
        <v>984251</v>
      </c>
      <c r="J182" s="133"/>
      <c r="K182" s="133"/>
      <c r="L182" s="127"/>
      <c r="M182" s="127" t="n">
        <v>8159401</v>
      </c>
      <c r="N182" s="127"/>
      <c r="O182" s="127"/>
      <c r="P182" s="127"/>
      <c r="Q182" s="127" t="n">
        <v>2617473</v>
      </c>
      <c r="R182" s="127" t="n">
        <v>399348</v>
      </c>
      <c r="S182" s="127"/>
      <c r="T182" s="127"/>
      <c r="U182" s="127" t="n">
        <v>423504.99</v>
      </c>
      <c r="V182" s="125" t="n">
        <v>2022</v>
      </c>
    </row>
    <row r="183" customFormat="false" ht="12.75" hidden="false" customHeight="true" outlineLevel="0" collapsed="false">
      <c r="A183" s="125" t="n">
        <f aca="false">A182+1</f>
        <v>2</v>
      </c>
      <c r="B183" s="126" t="s">
        <v>229</v>
      </c>
      <c r="C183" s="127" t="n">
        <f aca="false">D183+E183+F183+G183+H183+I183+K183+M183+O183+Q183+R183+S183+T183+U183</f>
        <v>181104.58</v>
      </c>
      <c r="D183" s="127"/>
      <c r="E183" s="127"/>
      <c r="F183" s="127"/>
      <c r="G183" s="127"/>
      <c r="H183" s="127"/>
      <c r="I183" s="127"/>
      <c r="J183" s="127"/>
      <c r="K183" s="127"/>
      <c r="L183" s="127"/>
      <c r="M183" s="127"/>
      <c r="N183" s="127"/>
      <c r="O183" s="127"/>
      <c r="P183" s="127"/>
      <c r="Q183" s="127"/>
      <c r="R183" s="127"/>
      <c r="S183" s="127"/>
      <c r="T183" s="129" t="n">
        <v>181104.58</v>
      </c>
      <c r="U183" s="127"/>
      <c r="V183" s="125" t="n">
        <v>2022</v>
      </c>
    </row>
    <row r="184" customFormat="false" ht="12.75" hidden="false" customHeight="true" outlineLevel="0" collapsed="false">
      <c r="A184" s="125" t="n">
        <f aca="false">A183+1</f>
        <v>3</v>
      </c>
      <c r="B184" s="126" t="s">
        <v>230</v>
      </c>
      <c r="C184" s="127" t="n">
        <f aca="false">D184+E184+F184+G184+H184+I184+K184+M184+O184+Q184+R184+S184+T184+U184</f>
        <v>13949056.46335</v>
      </c>
      <c r="D184" s="127" t="n">
        <v>487630</v>
      </c>
      <c r="E184" s="127" t="n">
        <v>1190379</v>
      </c>
      <c r="F184" s="127"/>
      <c r="G184" s="127"/>
      <c r="H184" s="127"/>
      <c r="I184" s="127" t="n">
        <v>640761</v>
      </c>
      <c r="J184" s="127"/>
      <c r="K184" s="127"/>
      <c r="L184" s="127"/>
      <c r="M184" s="127" t="n">
        <v>7019771.7</v>
      </c>
      <c r="N184" s="127"/>
      <c r="O184" s="127" t="n">
        <v>770131.93335</v>
      </c>
      <c r="P184" s="127"/>
      <c r="Q184" s="127" t="n">
        <v>3554635.71</v>
      </c>
      <c r="R184" s="127"/>
      <c r="S184" s="127"/>
      <c r="T184" s="127"/>
      <c r="U184" s="127" t="n">
        <v>285747.12</v>
      </c>
      <c r="V184" s="125" t="n">
        <v>2022</v>
      </c>
    </row>
    <row r="185" customFormat="false" ht="12.75" hidden="false" customHeight="true" outlineLevel="0" collapsed="false">
      <c r="A185" s="125" t="n">
        <f aca="false">A184+1</f>
        <v>4</v>
      </c>
      <c r="B185" s="126" t="s">
        <v>231</v>
      </c>
      <c r="C185" s="127" t="n">
        <f aca="false">D185+E185+F185+G185+H185+I185+K185+M185+O185+Q185+R185+S185+T185+U185</f>
        <v>9638360.87</v>
      </c>
      <c r="D185" s="127" t="n">
        <v>349335</v>
      </c>
      <c r="E185" s="127" t="n">
        <v>488798</v>
      </c>
      <c r="F185" s="127"/>
      <c r="G185" s="127" t="n">
        <v>291869</v>
      </c>
      <c r="H185" s="127"/>
      <c r="I185" s="127" t="n">
        <v>216457</v>
      </c>
      <c r="J185" s="127"/>
      <c r="K185" s="127"/>
      <c r="L185" s="127"/>
      <c r="M185" s="127" t="n">
        <v>5022492.69</v>
      </c>
      <c r="N185" s="127"/>
      <c r="O185" s="127"/>
      <c r="P185" s="127"/>
      <c r="Q185" s="127" t="n">
        <v>3048280.94</v>
      </c>
      <c r="R185" s="127"/>
      <c r="S185" s="127"/>
      <c r="T185" s="127"/>
      <c r="U185" s="127" t="n">
        <v>221128.24</v>
      </c>
      <c r="V185" s="125" t="n">
        <v>2022</v>
      </c>
    </row>
    <row r="186" customFormat="false" ht="12.75" hidden="false" customHeight="true" outlineLevel="0" collapsed="false">
      <c r="A186" s="125" t="n">
        <f aca="false">A185+1</f>
        <v>5</v>
      </c>
      <c r="B186" s="126" t="s">
        <v>232</v>
      </c>
      <c r="C186" s="127" t="n">
        <f aca="false">D186+E186+F186+G186+H186+I186+K186+M186+O186+Q186+R186+S186+T186+U186</f>
        <v>15233963.77</v>
      </c>
      <c r="D186" s="127" t="n">
        <v>518259.68</v>
      </c>
      <c r="E186" s="127" t="n">
        <v>1755911.3</v>
      </c>
      <c r="F186" s="127"/>
      <c r="G186" s="127" t="n">
        <v>965053.49</v>
      </c>
      <c r="H186" s="127"/>
      <c r="I186" s="127" t="n">
        <v>332963.82</v>
      </c>
      <c r="J186" s="127"/>
      <c r="K186" s="127"/>
      <c r="L186" s="127"/>
      <c r="M186" s="127" t="n">
        <v>5508263.29</v>
      </c>
      <c r="N186" s="127"/>
      <c r="O186" s="127" t="n">
        <v>2516923.15</v>
      </c>
      <c r="P186" s="127"/>
      <c r="Q186" s="127" t="n">
        <v>3317412.59</v>
      </c>
      <c r="R186" s="127"/>
      <c r="S186" s="127"/>
      <c r="T186" s="127"/>
      <c r="U186" s="127" t="n">
        <v>319176.45</v>
      </c>
      <c r="V186" s="125" t="n">
        <v>2022</v>
      </c>
    </row>
    <row r="187" customFormat="false" ht="12.75" hidden="false" customHeight="true" outlineLevel="0" collapsed="false">
      <c r="A187" s="125" t="n">
        <f aca="false">A186+1</f>
        <v>6</v>
      </c>
      <c r="B187" s="126" t="s">
        <v>234</v>
      </c>
      <c r="C187" s="127" t="n">
        <f aca="false">D187+E187+F187+G187+H187+I187+K187+M187+O187+Q187+R187+S187+T187+U187</f>
        <v>452455.64</v>
      </c>
      <c r="D187" s="127"/>
      <c r="E187" s="127"/>
      <c r="F187" s="127"/>
      <c r="G187" s="127"/>
      <c r="H187" s="127"/>
      <c r="I187" s="127"/>
      <c r="J187" s="127"/>
      <c r="K187" s="127"/>
      <c r="L187" s="127"/>
      <c r="M187" s="127"/>
      <c r="N187" s="127"/>
      <c r="O187" s="127"/>
      <c r="P187" s="127"/>
      <c r="Q187" s="127"/>
      <c r="R187" s="127"/>
      <c r="S187" s="127"/>
      <c r="T187" s="129" t="n">
        <v>452455.64</v>
      </c>
      <c r="U187" s="127"/>
      <c r="V187" s="125" t="n">
        <v>2022</v>
      </c>
    </row>
    <row r="188" customFormat="false" ht="12.75" hidden="false" customHeight="true" outlineLevel="0" collapsed="false">
      <c r="A188" s="125" t="n">
        <f aca="false">A187+1</f>
        <v>7</v>
      </c>
      <c r="B188" s="126" t="s">
        <v>235</v>
      </c>
      <c r="C188" s="127" t="n">
        <f aca="false">D188+E188+F188+G188+H188+I188+K188+M188+O188+Q188+R188+S188+T188+U188</f>
        <v>431998.96</v>
      </c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9" t="n">
        <v>431998.96</v>
      </c>
      <c r="U188" s="127"/>
      <c r="V188" s="125" t="n">
        <v>2022</v>
      </c>
    </row>
    <row r="189" customFormat="false" ht="12.75" hidden="false" customHeight="true" outlineLevel="0" collapsed="false">
      <c r="A189" s="125" t="n">
        <f aca="false">A188+1</f>
        <v>8</v>
      </c>
      <c r="B189" s="126" t="s">
        <v>236</v>
      </c>
      <c r="C189" s="127" t="n">
        <f aca="false">D189+E189+F189+G189+H189+I189+K189+M189+O189+Q189+R189+S189+T189+U189</f>
        <v>377577.09</v>
      </c>
      <c r="D189" s="127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27"/>
      <c r="S189" s="127"/>
      <c r="T189" s="129" t="n">
        <v>377577.09</v>
      </c>
      <c r="U189" s="127"/>
      <c r="V189" s="125" t="n">
        <v>2022</v>
      </c>
    </row>
    <row r="190" customFormat="false" ht="12.75" hidden="false" customHeight="true" outlineLevel="0" collapsed="false">
      <c r="A190" s="125" t="n">
        <f aca="false">A189+1</f>
        <v>9</v>
      </c>
      <c r="B190" s="126" t="s">
        <v>237</v>
      </c>
      <c r="C190" s="127" t="n">
        <f aca="false">D190+E190+F190+G190+H190+I190+K190+M190+O190+Q190+R190+S190+T190+U190</f>
        <v>313723.8</v>
      </c>
      <c r="D190" s="127"/>
      <c r="E190" s="127"/>
      <c r="F190" s="127"/>
      <c r="G190" s="127"/>
      <c r="H190" s="127"/>
      <c r="I190" s="127"/>
      <c r="J190" s="127"/>
      <c r="K190" s="127"/>
      <c r="L190" s="127"/>
      <c r="M190" s="127"/>
      <c r="N190" s="127"/>
      <c r="O190" s="127"/>
      <c r="P190" s="127"/>
      <c r="Q190" s="127"/>
      <c r="R190" s="127"/>
      <c r="S190" s="127"/>
      <c r="T190" s="129" t="n">
        <v>313723.8</v>
      </c>
      <c r="U190" s="127"/>
      <c r="V190" s="125" t="n">
        <v>2022</v>
      </c>
    </row>
    <row r="191" customFormat="false" ht="12.75" hidden="false" customHeight="true" outlineLevel="0" collapsed="false">
      <c r="A191" s="125" t="n">
        <f aca="false">A190+1</f>
        <v>10</v>
      </c>
      <c r="B191" s="166" t="s">
        <v>239</v>
      </c>
      <c r="C191" s="127" t="n">
        <f aca="false">D191+E191+F191+G191+H191+I191+K191+M191+O191+Q191+R191+S191+T191+U191</f>
        <v>349049.36</v>
      </c>
      <c r="D191" s="127"/>
      <c r="E191" s="127"/>
      <c r="F191" s="127"/>
      <c r="G191" s="127"/>
      <c r="H191" s="127"/>
      <c r="I191" s="127"/>
      <c r="J191" s="127"/>
      <c r="K191" s="127"/>
      <c r="L191" s="127"/>
      <c r="M191" s="127"/>
      <c r="N191" s="127"/>
      <c r="O191" s="127"/>
      <c r="P191" s="127"/>
      <c r="Q191" s="127"/>
      <c r="R191" s="127"/>
      <c r="S191" s="127"/>
      <c r="T191" s="129" t="n">
        <v>349049.36</v>
      </c>
      <c r="U191" s="127"/>
      <c r="V191" s="125" t="n">
        <v>2022</v>
      </c>
    </row>
    <row r="192" customFormat="false" ht="12.75" hidden="false" customHeight="true" outlineLevel="0" collapsed="false">
      <c r="A192" s="125" t="n">
        <f aca="false">A191+1</f>
        <v>11</v>
      </c>
      <c r="B192" s="166" t="s">
        <v>240</v>
      </c>
      <c r="C192" s="127" t="n">
        <f aca="false">D192+E192+F192+G192+H192+I192+K192+M192+O192+Q192+R192+S192+T192+U192</f>
        <v>4755970.03</v>
      </c>
      <c r="D192" s="127" t="n">
        <v>232083.32</v>
      </c>
      <c r="E192" s="127"/>
      <c r="F192" s="127"/>
      <c r="G192" s="127"/>
      <c r="H192" s="127"/>
      <c r="I192" s="127"/>
      <c r="J192" s="127"/>
      <c r="K192" s="127"/>
      <c r="L192" s="127"/>
      <c r="M192" s="127" t="n">
        <v>2551699.04</v>
      </c>
      <c r="N192" s="127"/>
      <c r="O192" s="127"/>
      <c r="P192" s="127"/>
      <c r="Q192" s="127" t="n">
        <v>1920533</v>
      </c>
      <c r="R192" s="127"/>
      <c r="S192" s="127"/>
      <c r="T192" s="127"/>
      <c r="U192" s="127" t="n">
        <v>51654.67</v>
      </c>
      <c r="V192" s="125" t="n">
        <v>2022</v>
      </c>
    </row>
    <row r="193" customFormat="false" ht="12.75" hidden="false" customHeight="true" outlineLevel="0" collapsed="false">
      <c r="A193" s="125" t="n">
        <f aca="false">A192+1</f>
        <v>12</v>
      </c>
      <c r="B193" s="166" t="s">
        <v>241</v>
      </c>
      <c r="C193" s="127" t="n">
        <f aca="false">D193+E193+F193+G193+H193+I193+K193+M193+O193+Q193+R193+S193+T193+U193</f>
        <v>8960192.6</v>
      </c>
      <c r="D193" s="127" t="n">
        <v>508803</v>
      </c>
      <c r="E193" s="127" t="n">
        <v>1152237</v>
      </c>
      <c r="F193" s="127"/>
      <c r="G193" s="127"/>
      <c r="H193" s="127"/>
      <c r="I193" s="127"/>
      <c r="J193" s="127"/>
      <c r="K193" s="127"/>
      <c r="L193" s="127"/>
      <c r="M193" s="127" t="n">
        <v>4975326.17</v>
      </c>
      <c r="N193" s="127"/>
      <c r="O193" s="127"/>
      <c r="P193" s="127"/>
      <c r="Q193" s="127" t="n">
        <v>1963242</v>
      </c>
      <c r="R193" s="127" t="n">
        <v>124033</v>
      </c>
      <c r="S193" s="127"/>
      <c r="T193" s="127"/>
      <c r="U193" s="127" t="n">
        <v>236551.43</v>
      </c>
      <c r="V193" s="125" t="n">
        <v>2022</v>
      </c>
    </row>
    <row r="194" customFormat="false" ht="12.75" hidden="false" customHeight="true" outlineLevel="0" collapsed="false">
      <c r="A194" s="125" t="n">
        <f aca="false">A193+1</f>
        <v>13</v>
      </c>
      <c r="B194" s="166" t="s">
        <v>242</v>
      </c>
      <c r="C194" s="127" t="n">
        <f aca="false">D194+E194+F194+G194+H194+I194+K194+M194+O194+Q194+R194+S194+T194+U194</f>
        <v>13843172.22</v>
      </c>
      <c r="D194" s="127" t="n">
        <v>1571547.94</v>
      </c>
      <c r="E194" s="127"/>
      <c r="F194" s="127"/>
      <c r="G194" s="127"/>
      <c r="H194" s="127"/>
      <c r="I194" s="127"/>
      <c r="J194" s="127"/>
      <c r="K194" s="127"/>
      <c r="L194" s="127"/>
      <c r="M194" s="127" t="n">
        <v>8578617</v>
      </c>
      <c r="N194" s="127"/>
      <c r="O194" s="127"/>
      <c r="P194" s="127"/>
      <c r="Q194" s="127" t="n">
        <v>3178493</v>
      </c>
      <c r="R194" s="127" t="n">
        <v>150727</v>
      </c>
      <c r="S194" s="127"/>
      <c r="T194" s="127"/>
      <c r="U194" s="127" t="n">
        <v>363787.28</v>
      </c>
      <c r="V194" s="125" t="n">
        <v>2022</v>
      </c>
    </row>
    <row r="195" customFormat="false" ht="12.75" hidden="false" customHeight="true" outlineLevel="0" collapsed="false">
      <c r="A195" s="125" t="n">
        <f aca="false">A194+1</f>
        <v>14</v>
      </c>
      <c r="B195" s="166" t="s">
        <v>243</v>
      </c>
      <c r="C195" s="127" t="n">
        <f aca="false">D195+E195+F195+G195+H195+I195+K195+M195+O195+Q195+R195+S195+T195+U195</f>
        <v>645148.19</v>
      </c>
      <c r="D195" s="127"/>
      <c r="E195" s="127"/>
      <c r="F195" s="127"/>
      <c r="G195" s="127"/>
      <c r="H195" s="127"/>
      <c r="I195" s="127"/>
      <c r="J195" s="127"/>
      <c r="K195" s="127"/>
      <c r="L195" s="127"/>
      <c r="M195" s="127"/>
      <c r="N195" s="127"/>
      <c r="O195" s="127"/>
      <c r="P195" s="127"/>
      <c r="Q195" s="127"/>
      <c r="R195" s="127"/>
      <c r="S195" s="127"/>
      <c r="T195" s="129" t="n">
        <v>645148.19</v>
      </c>
      <c r="U195" s="127"/>
      <c r="V195" s="125" t="n">
        <v>2022</v>
      </c>
    </row>
    <row r="196" customFormat="false" ht="12.75" hidden="false" customHeight="true" outlineLevel="0" collapsed="false">
      <c r="A196" s="125" t="n">
        <f aca="false">A195+1</f>
        <v>15</v>
      </c>
      <c r="B196" s="168" t="s">
        <v>244</v>
      </c>
      <c r="C196" s="127" t="n">
        <f aca="false">D196+E196+F196+G196+H196+I196+K196+M196+O196+Q196+R196+S196+T196+U196</f>
        <v>753084.46</v>
      </c>
      <c r="D196" s="127"/>
      <c r="E196" s="127"/>
      <c r="F196" s="127"/>
      <c r="G196" s="127"/>
      <c r="H196" s="127"/>
      <c r="I196" s="127"/>
      <c r="J196" s="127"/>
      <c r="K196" s="127"/>
      <c r="L196" s="127"/>
      <c r="M196" s="127"/>
      <c r="N196" s="127"/>
      <c r="O196" s="127"/>
      <c r="P196" s="127"/>
      <c r="Q196" s="127"/>
      <c r="R196" s="127"/>
      <c r="S196" s="127"/>
      <c r="T196" s="129" t="n">
        <v>753084.46</v>
      </c>
      <c r="U196" s="127"/>
      <c r="V196" s="125" t="n">
        <v>2022</v>
      </c>
    </row>
    <row r="197" customFormat="false" ht="12.75" hidden="false" customHeight="true" outlineLevel="0" collapsed="false">
      <c r="A197" s="125" t="n">
        <f aca="false">A196+1</f>
        <v>16</v>
      </c>
      <c r="B197" s="168" t="s">
        <v>245</v>
      </c>
      <c r="C197" s="127" t="n">
        <f aca="false">D197+E197+F197+G197+H197+I197+K197+M197+O197+Q197+R197+S197+T197+U197</f>
        <v>649067.76</v>
      </c>
      <c r="D197" s="127"/>
      <c r="E197" s="127"/>
      <c r="F197" s="127"/>
      <c r="G197" s="127"/>
      <c r="H197" s="127"/>
      <c r="I197" s="127"/>
      <c r="J197" s="127"/>
      <c r="K197" s="127"/>
      <c r="L197" s="127"/>
      <c r="M197" s="127"/>
      <c r="N197" s="127"/>
      <c r="O197" s="127"/>
      <c r="P197" s="127"/>
      <c r="Q197" s="127"/>
      <c r="R197" s="127"/>
      <c r="S197" s="127"/>
      <c r="T197" s="129" t="n">
        <v>649067.76</v>
      </c>
      <c r="U197" s="127"/>
      <c r="V197" s="125" t="n">
        <v>2022</v>
      </c>
    </row>
    <row r="198" customFormat="false" ht="12.75" hidden="false" customHeight="true" outlineLevel="0" collapsed="false">
      <c r="A198" s="125" t="n">
        <f aca="false">A197+1</f>
        <v>17</v>
      </c>
      <c r="B198" s="168" t="s">
        <v>246</v>
      </c>
      <c r="C198" s="127" t="n">
        <f aca="false">D198+E198+F198+G198+H198+I198+K198+M198+O198+Q198+R198+S198+T198+U198</f>
        <v>645617.43</v>
      </c>
      <c r="D198" s="127"/>
      <c r="E198" s="127"/>
      <c r="F198" s="127"/>
      <c r="G198" s="127"/>
      <c r="H198" s="127"/>
      <c r="I198" s="127"/>
      <c r="J198" s="127"/>
      <c r="K198" s="127"/>
      <c r="L198" s="127"/>
      <c r="M198" s="127"/>
      <c r="N198" s="127"/>
      <c r="O198" s="127"/>
      <c r="P198" s="127"/>
      <c r="Q198" s="127"/>
      <c r="R198" s="127"/>
      <c r="S198" s="127"/>
      <c r="T198" s="129" t="n">
        <v>645617.43</v>
      </c>
      <c r="U198" s="127"/>
      <c r="V198" s="125" t="n">
        <v>2022</v>
      </c>
    </row>
    <row r="199" customFormat="false" ht="12.75" hidden="false" customHeight="true" outlineLevel="0" collapsed="false">
      <c r="A199" s="125" t="n">
        <f aca="false">A198+1</f>
        <v>18</v>
      </c>
      <c r="B199" s="168" t="s">
        <v>247</v>
      </c>
      <c r="C199" s="127" t="n">
        <f aca="false">D199+E199+F199+G199+H199+I199+K199+M199+O199+Q199+R199+S199+T199+U199</f>
        <v>440213.84</v>
      </c>
      <c r="D199" s="127"/>
      <c r="E199" s="127"/>
      <c r="F199" s="127"/>
      <c r="G199" s="127"/>
      <c r="H199" s="127"/>
      <c r="I199" s="127"/>
      <c r="J199" s="127"/>
      <c r="K199" s="127"/>
      <c r="L199" s="127"/>
      <c r="M199" s="127"/>
      <c r="N199" s="127"/>
      <c r="O199" s="127"/>
      <c r="P199" s="127"/>
      <c r="Q199" s="127"/>
      <c r="R199" s="127"/>
      <c r="S199" s="127"/>
      <c r="T199" s="129" t="n">
        <v>440213.84</v>
      </c>
      <c r="U199" s="127"/>
      <c r="V199" s="125" t="n">
        <v>2022</v>
      </c>
    </row>
    <row r="200" customFormat="false" ht="12.75" hidden="false" customHeight="true" outlineLevel="0" collapsed="false">
      <c r="A200" s="125" t="n">
        <f aca="false">A199+1</f>
        <v>19</v>
      </c>
      <c r="B200" s="168" t="s">
        <v>248</v>
      </c>
      <c r="C200" s="127" t="n">
        <f aca="false">D200+E200+F200+G200+H200+I200+K200+M200+O200+Q200+R200+S200+T200+U200</f>
        <v>726046.26</v>
      </c>
      <c r="D200" s="127"/>
      <c r="E200" s="127"/>
      <c r="F200" s="127"/>
      <c r="G200" s="127"/>
      <c r="H200" s="127"/>
      <c r="I200" s="127"/>
      <c r="J200" s="127"/>
      <c r="K200" s="127"/>
      <c r="L200" s="127"/>
      <c r="M200" s="127"/>
      <c r="N200" s="127"/>
      <c r="O200" s="127"/>
      <c r="P200" s="127"/>
      <c r="Q200" s="127"/>
      <c r="R200" s="127"/>
      <c r="S200" s="127"/>
      <c r="T200" s="129" t="n">
        <v>726046.26</v>
      </c>
      <c r="U200" s="127"/>
      <c r="V200" s="125" t="n">
        <v>2022</v>
      </c>
    </row>
    <row r="201" customFormat="false" ht="12.75" hidden="false" customHeight="true" outlineLevel="0" collapsed="false">
      <c r="A201" s="125" t="n">
        <f aca="false">A200+1</f>
        <v>20</v>
      </c>
      <c r="B201" s="168" t="s">
        <v>249</v>
      </c>
      <c r="C201" s="127" t="n">
        <f aca="false">D201+E201+F201+G201+H201+I201+K201+M201+O201+Q201+R201+S201+T201+U201</f>
        <v>561747.58</v>
      </c>
      <c r="D201" s="127"/>
      <c r="E201" s="127"/>
      <c r="F201" s="127"/>
      <c r="G201" s="127"/>
      <c r="H201" s="127"/>
      <c r="I201" s="127"/>
      <c r="J201" s="127"/>
      <c r="K201" s="127"/>
      <c r="L201" s="127"/>
      <c r="M201" s="127"/>
      <c r="N201" s="127"/>
      <c r="O201" s="127"/>
      <c r="P201" s="127"/>
      <c r="Q201" s="127"/>
      <c r="R201" s="127"/>
      <c r="S201" s="127"/>
      <c r="T201" s="129" t="n">
        <v>561747.58</v>
      </c>
      <c r="U201" s="127"/>
      <c r="V201" s="125" t="n">
        <v>2022</v>
      </c>
    </row>
    <row r="202" customFormat="false" ht="12.75" hidden="false" customHeight="true" outlineLevel="0" collapsed="false">
      <c r="A202" s="125" t="n">
        <f aca="false">A201+1</f>
        <v>21</v>
      </c>
      <c r="B202" s="168" t="s">
        <v>250</v>
      </c>
      <c r="C202" s="127" t="n">
        <f aca="false">D202+E202+F202+G202+H202+I202+K202+M202+O202+Q202+R202+S202+T202+U202</f>
        <v>739503.14</v>
      </c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9" t="n">
        <v>739503.14</v>
      </c>
      <c r="U202" s="127"/>
      <c r="V202" s="125" t="n">
        <v>2022</v>
      </c>
    </row>
    <row r="203" customFormat="false" ht="12.75" hidden="false" customHeight="true" outlineLevel="0" collapsed="false">
      <c r="A203" s="125" t="n">
        <f aca="false">A202+1</f>
        <v>22</v>
      </c>
      <c r="B203" s="168" t="s">
        <v>251</v>
      </c>
      <c r="C203" s="127" t="n">
        <f aca="false">D203+E203+F203+G203+H203+I203+K203+M203+O203+Q203+R203+S203+T203+U203</f>
        <v>606861.24</v>
      </c>
      <c r="D203" s="127"/>
      <c r="E203" s="127"/>
      <c r="F203" s="127"/>
      <c r="G203" s="127"/>
      <c r="H203" s="127"/>
      <c r="I203" s="127"/>
      <c r="J203" s="127"/>
      <c r="K203" s="127"/>
      <c r="L203" s="127"/>
      <c r="M203" s="127"/>
      <c r="N203" s="127"/>
      <c r="O203" s="127"/>
      <c r="P203" s="127"/>
      <c r="Q203" s="127"/>
      <c r="R203" s="127"/>
      <c r="S203" s="127"/>
      <c r="T203" s="129" t="n">
        <v>606861.24</v>
      </c>
      <c r="U203" s="127"/>
      <c r="V203" s="125" t="n">
        <v>2022</v>
      </c>
    </row>
    <row r="204" customFormat="false" ht="12.75" hidden="false" customHeight="true" outlineLevel="0" collapsed="false">
      <c r="A204" s="154" t="s">
        <v>252</v>
      </c>
      <c r="B204" s="154"/>
      <c r="C204" s="143" t="n">
        <f aca="false">SUM(C182:C203)</f>
        <v>94062777.27335</v>
      </c>
      <c r="D204" s="143" t="n">
        <f aca="false">SUM(D182:D203)</f>
        <v>6295381.94</v>
      </c>
      <c r="E204" s="143" t="n">
        <f aca="false">SUM(E182:E203)</f>
        <v>6853513.3</v>
      </c>
      <c r="F204" s="143" t="n">
        <f aca="false">SUM(F182:F203)</f>
        <v>0</v>
      </c>
      <c r="G204" s="143" t="n">
        <f aca="false">SUM(G182:G203)</f>
        <v>3587895.49</v>
      </c>
      <c r="H204" s="143" t="n">
        <f aca="false">SUM(H182:H203)</f>
        <v>0</v>
      </c>
      <c r="I204" s="143" t="n">
        <f aca="false">SUM(I182:I203)</f>
        <v>2174432.82</v>
      </c>
      <c r="J204" s="143" t="n">
        <f aca="false">SUM(J182:J203)</f>
        <v>0</v>
      </c>
      <c r="K204" s="143" t="n">
        <f aca="false">SUM(K182:K203)</f>
        <v>0</v>
      </c>
      <c r="L204" s="143" t="n">
        <f aca="false">SUM(L182:L203)</f>
        <v>0</v>
      </c>
      <c r="M204" s="143" t="n">
        <f aca="false">SUM(M182:M203)</f>
        <v>41815570.89</v>
      </c>
      <c r="N204" s="143" t="n">
        <f aca="false">SUM(N182:N203)</f>
        <v>0</v>
      </c>
      <c r="O204" s="143" t="n">
        <f aca="false">SUM(O182:O203)</f>
        <v>3287055.08335</v>
      </c>
      <c r="P204" s="143" t="n">
        <f aca="false">SUM(P182:P203)</f>
        <v>0</v>
      </c>
      <c r="Q204" s="143" t="n">
        <f aca="false">SUM(Q182:Q203)</f>
        <v>19600070.24</v>
      </c>
      <c r="R204" s="143" t="n">
        <f aca="false">SUM(R182:R203)</f>
        <v>674108</v>
      </c>
      <c r="S204" s="143" t="n">
        <f aca="false">SUM(S182:S203)</f>
        <v>0</v>
      </c>
      <c r="T204" s="144" t="n">
        <f aca="false">SUM(T182:T203)</f>
        <v>7873199.33</v>
      </c>
      <c r="U204" s="143" t="n">
        <f aca="false">SUM(U182:U203)</f>
        <v>1901550.18</v>
      </c>
      <c r="V204" s="165"/>
    </row>
    <row r="205" customFormat="false" ht="12.75" hidden="false" customHeight="true" outlineLevel="0" collapsed="false">
      <c r="A205" s="125" t="n">
        <v>1</v>
      </c>
      <c r="B205" s="126" t="s">
        <v>229</v>
      </c>
      <c r="C205" s="127" t="n">
        <f aca="false">D205+E205+F205+G205+H205+I205+K205+M205+O205+Q205+R205+S205+T205+U205</f>
        <v>15884327.8245005</v>
      </c>
      <c r="D205" s="127" t="n">
        <v>366423.67</v>
      </c>
      <c r="E205" s="127" t="n">
        <v>684316.22</v>
      </c>
      <c r="F205" s="169"/>
      <c r="G205" s="127" t="n">
        <v>230093.75</v>
      </c>
      <c r="H205" s="127"/>
      <c r="I205" s="127" t="n">
        <v>251125.08</v>
      </c>
      <c r="J205" s="133"/>
      <c r="K205" s="133"/>
      <c r="L205" s="149"/>
      <c r="M205" s="127" t="n">
        <v>7606053.62</v>
      </c>
      <c r="N205" s="125"/>
      <c r="O205" s="127"/>
      <c r="P205" s="127"/>
      <c r="Q205" s="127" t="n">
        <v>6411375.03</v>
      </c>
      <c r="R205" s="127"/>
      <c r="S205" s="127"/>
      <c r="T205" s="127"/>
      <c r="U205" s="127" t="n">
        <v>334940.4545005</v>
      </c>
      <c r="V205" s="125" t="n">
        <v>2023</v>
      </c>
    </row>
    <row r="206" customFormat="false" ht="12.75" hidden="false" customHeight="true" outlineLevel="0" collapsed="false">
      <c r="A206" s="125" t="n">
        <f aca="false">A205+1</f>
        <v>2</v>
      </c>
      <c r="B206" s="126" t="s">
        <v>237</v>
      </c>
      <c r="C206" s="127" t="n">
        <f aca="false">D206+E206+F206+G206+H206+I206+K206+M206+O206+Q206+R206+S206+T206+U206</f>
        <v>20139203.07</v>
      </c>
      <c r="D206" s="127" t="n">
        <v>923749.6</v>
      </c>
      <c r="E206" s="127" t="n">
        <v>1943831.1</v>
      </c>
      <c r="F206" s="127"/>
      <c r="G206" s="127"/>
      <c r="H206" s="127"/>
      <c r="I206" s="127"/>
      <c r="J206" s="133"/>
      <c r="K206" s="133"/>
      <c r="L206" s="149"/>
      <c r="M206" s="127" t="n">
        <v>10301371.54</v>
      </c>
      <c r="N206" s="125"/>
      <c r="O206" s="127"/>
      <c r="P206" s="127"/>
      <c r="Q206" s="127" t="n">
        <v>6550476.09</v>
      </c>
      <c r="R206" s="127"/>
      <c r="S206" s="127"/>
      <c r="T206" s="127"/>
      <c r="U206" s="127" t="n">
        <v>419774.74</v>
      </c>
      <c r="V206" s="125" t="n">
        <v>2023</v>
      </c>
    </row>
    <row r="207" customFormat="false" ht="12.75" hidden="false" customHeight="true" outlineLevel="0" collapsed="false">
      <c r="A207" s="125" t="n">
        <v>3</v>
      </c>
      <c r="B207" s="126" t="s">
        <v>253</v>
      </c>
      <c r="C207" s="127" t="n">
        <f aca="false">D207+E207+F207+G207+H207+I207+K207+M207+O207+Q207+R207+S207+T207+U207</f>
        <v>796299.26</v>
      </c>
      <c r="D207" s="127"/>
      <c r="E207" s="127"/>
      <c r="F207" s="127"/>
      <c r="G207" s="127"/>
      <c r="H207" s="127"/>
      <c r="I207" s="127"/>
      <c r="J207" s="128"/>
      <c r="K207" s="128"/>
      <c r="L207" s="127"/>
      <c r="M207" s="127"/>
      <c r="N207" s="127"/>
      <c r="O207" s="127"/>
      <c r="P207" s="127"/>
      <c r="Q207" s="127"/>
      <c r="R207" s="127"/>
      <c r="S207" s="127"/>
      <c r="T207" s="129" t="n">
        <v>796299.26</v>
      </c>
      <c r="U207" s="127"/>
      <c r="V207" s="125" t="n">
        <v>2023</v>
      </c>
    </row>
    <row r="208" customFormat="false" ht="12.75" hidden="false" customHeight="true" outlineLevel="0" collapsed="false">
      <c r="A208" s="125" t="n">
        <v>4</v>
      </c>
      <c r="B208" s="126" t="s">
        <v>254</v>
      </c>
      <c r="C208" s="127" t="n">
        <f aca="false">D208+E208+F208+G208+H208+I208+K208+M208+O208+Q208+R208+S208+T208+U208</f>
        <v>588902.42</v>
      </c>
      <c r="D208" s="127"/>
      <c r="E208" s="127"/>
      <c r="F208" s="127"/>
      <c r="G208" s="127"/>
      <c r="H208" s="127"/>
      <c r="I208" s="127"/>
      <c r="J208" s="128"/>
      <c r="K208" s="128"/>
      <c r="L208" s="128"/>
      <c r="M208" s="127"/>
      <c r="N208" s="128"/>
      <c r="O208" s="127"/>
      <c r="P208" s="127"/>
      <c r="Q208" s="127"/>
      <c r="R208" s="127"/>
      <c r="S208" s="127"/>
      <c r="T208" s="129" t="n">
        <v>588902.42</v>
      </c>
      <c r="U208" s="127"/>
      <c r="V208" s="125" t="n">
        <v>2023</v>
      </c>
    </row>
    <row r="209" customFormat="false" ht="12.75" hidden="false" customHeight="true" outlineLevel="0" collapsed="false">
      <c r="A209" s="125" t="n">
        <v>5</v>
      </c>
      <c r="B209" s="126" t="s">
        <v>255</v>
      </c>
      <c r="C209" s="127" t="n">
        <f aca="false">D209+E209+F209+G209+H209+I209+K209+M209+O209+Q209+R209+S209+T209+U209</f>
        <v>405019.54</v>
      </c>
      <c r="D209" s="127"/>
      <c r="E209" s="127"/>
      <c r="F209" s="127"/>
      <c r="G209" s="127"/>
      <c r="H209" s="127"/>
      <c r="I209" s="127"/>
      <c r="J209" s="128"/>
      <c r="K209" s="128"/>
      <c r="L209" s="128"/>
      <c r="M209" s="127"/>
      <c r="N209" s="128"/>
      <c r="O209" s="127"/>
      <c r="P209" s="127"/>
      <c r="Q209" s="127"/>
      <c r="R209" s="127"/>
      <c r="S209" s="127"/>
      <c r="T209" s="129" t="n">
        <v>405019.54</v>
      </c>
      <c r="U209" s="127"/>
      <c r="V209" s="125" t="n">
        <v>2023</v>
      </c>
    </row>
    <row r="210" customFormat="false" ht="12.75" hidden="false" customHeight="true" outlineLevel="0" collapsed="false">
      <c r="A210" s="125" t="n">
        <v>6</v>
      </c>
      <c r="B210" s="126" t="s">
        <v>256</v>
      </c>
      <c r="C210" s="127" t="n">
        <f aca="false">D210+E210+F210+G210+H210+I210+K210+M210+O210+Q210+R210+S210+T210+U210</f>
        <v>60605.68</v>
      </c>
      <c r="D210" s="127"/>
      <c r="E210" s="127"/>
      <c r="F210" s="127"/>
      <c r="G210" s="127"/>
      <c r="H210" s="128"/>
      <c r="I210" s="127"/>
      <c r="J210" s="128"/>
      <c r="K210" s="128"/>
      <c r="L210" s="127"/>
      <c r="M210" s="127"/>
      <c r="N210" s="127"/>
      <c r="O210" s="133"/>
      <c r="P210" s="127"/>
      <c r="Q210" s="127"/>
      <c r="R210" s="127"/>
      <c r="S210" s="127"/>
      <c r="T210" s="129" t="n">
        <v>60605.68</v>
      </c>
      <c r="U210" s="127"/>
      <c r="V210" s="125" t="n">
        <v>2023</v>
      </c>
    </row>
    <row r="211" customFormat="false" ht="12.75" hidden="false" customHeight="true" outlineLevel="0" collapsed="false">
      <c r="A211" s="125" t="n">
        <v>7</v>
      </c>
      <c r="B211" s="126" t="s">
        <v>258</v>
      </c>
      <c r="C211" s="127" t="n">
        <f aca="false">D211+E211+F211+G211+H211+I211+K211+M211+O211+Q211+R211+S211+T211+U211</f>
        <v>103207.46</v>
      </c>
      <c r="D211" s="127"/>
      <c r="E211" s="127"/>
      <c r="F211" s="128"/>
      <c r="G211" s="127"/>
      <c r="H211" s="128"/>
      <c r="I211" s="127"/>
      <c r="J211" s="128"/>
      <c r="K211" s="128"/>
      <c r="L211" s="128"/>
      <c r="M211" s="127"/>
      <c r="N211" s="128"/>
      <c r="O211" s="128"/>
      <c r="P211" s="127"/>
      <c r="Q211" s="127"/>
      <c r="R211" s="127"/>
      <c r="S211" s="127"/>
      <c r="T211" s="129" t="n">
        <v>103207.46</v>
      </c>
      <c r="U211" s="127"/>
      <c r="V211" s="125" t="n">
        <v>2023</v>
      </c>
    </row>
    <row r="212" customFormat="false" ht="12.75" hidden="false" customHeight="true" outlineLevel="0" collapsed="false">
      <c r="A212" s="125" t="n">
        <v>8</v>
      </c>
      <c r="B212" s="126" t="s">
        <v>259</v>
      </c>
      <c r="C212" s="127" t="n">
        <f aca="false">D212+E212+F212+G212+H212+I212+K212+M212+O212+Q212+R212+S212+T212+U212</f>
        <v>1030723.09</v>
      </c>
      <c r="D212" s="127"/>
      <c r="E212" s="127"/>
      <c r="F212" s="127"/>
      <c r="G212" s="127"/>
      <c r="H212" s="127"/>
      <c r="I212" s="127"/>
      <c r="J212" s="128"/>
      <c r="K212" s="128"/>
      <c r="L212" s="128"/>
      <c r="M212" s="127"/>
      <c r="N212" s="128"/>
      <c r="O212" s="127"/>
      <c r="P212" s="127"/>
      <c r="Q212" s="127"/>
      <c r="R212" s="127"/>
      <c r="S212" s="127"/>
      <c r="T212" s="129" t="n">
        <v>1030723.09</v>
      </c>
      <c r="U212" s="127"/>
      <c r="V212" s="125" t="n">
        <v>2023</v>
      </c>
    </row>
    <row r="213" customFormat="false" ht="12.75" hidden="false" customHeight="true" outlineLevel="0" collapsed="false">
      <c r="A213" s="125" t="n">
        <v>9</v>
      </c>
      <c r="B213" s="126" t="s">
        <v>260</v>
      </c>
      <c r="C213" s="127" t="n">
        <f aca="false">D213+E213+F213+G213+H213+I213+K213+M213+O213+Q213+R213+S213+T213+U213</f>
        <v>664701.88</v>
      </c>
      <c r="D213" s="127"/>
      <c r="E213" s="127"/>
      <c r="F213" s="127"/>
      <c r="G213" s="127"/>
      <c r="H213" s="127"/>
      <c r="I213" s="127"/>
      <c r="J213" s="128"/>
      <c r="K213" s="128"/>
      <c r="L213" s="128"/>
      <c r="M213" s="127"/>
      <c r="N213" s="128"/>
      <c r="O213" s="127"/>
      <c r="P213" s="127"/>
      <c r="Q213" s="127"/>
      <c r="R213" s="127"/>
      <c r="S213" s="127"/>
      <c r="T213" s="129" t="n">
        <v>664701.88</v>
      </c>
      <c r="U213" s="127"/>
      <c r="V213" s="125" t="n">
        <v>2023</v>
      </c>
    </row>
    <row r="214" customFormat="false" ht="12.75" hidden="false" customHeight="true" outlineLevel="0" collapsed="false">
      <c r="A214" s="125" t="n">
        <v>10</v>
      </c>
      <c r="B214" s="126" t="s">
        <v>261</v>
      </c>
      <c r="C214" s="127" t="n">
        <f aca="false">D214+E214+F214+G214+H214+I214+K214+M214+O214+Q214+R214+S214+T214+U214</f>
        <v>266284.04</v>
      </c>
      <c r="D214" s="127"/>
      <c r="E214" s="127"/>
      <c r="F214" s="127"/>
      <c r="G214" s="127"/>
      <c r="H214" s="127"/>
      <c r="I214" s="127"/>
      <c r="J214" s="127"/>
      <c r="K214" s="127"/>
      <c r="L214" s="127"/>
      <c r="M214" s="127"/>
      <c r="N214" s="127"/>
      <c r="O214" s="127"/>
      <c r="P214" s="127"/>
      <c r="Q214" s="127"/>
      <c r="R214" s="127"/>
      <c r="S214" s="127"/>
      <c r="T214" s="129" t="n">
        <v>266284.04</v>
      </c>
      <c r="U214" s="127"/>
      <c r="V214" s="125" t="n">
        <v>2023</v>
      </c>
    </row>
    <row r="215" customFormat="false" ht="12.75" hidden="false" customHeight="true" outlineLevel="0" collapsed="false">
      <c r="A215" s="125" t="n">
        <v>11</v>
      </c>
      <c r="B215" s="156" t="s">
        <v>262</v>
      </c>
      <c r="C215" s="127" t="n">
        <f aca="false">D215+E215+F215+G215+H215+I215+K215+M215+O215+Q215+R215+S215+T215+U215</f>
        <v>18323341.81999</v>
      </c>
      <c r="D215" s="127"/>
      <c r="E215" s="127"/>
      <c r="F215" s="127"/>
      <c r="G215" s="127"/>
      <c r="H215" s="127"/>
      <c r="I215" s="127"/>
      <c r="J215" s="127"/>
      <c r="K215" s="127"/>
      <c r="L215" s="127"/>
      <c r="M215" s="127" t="n">
        <v>8522665.94</v>
      </c>
      <c r="N215" s="127"/>
      <c r="O215" s="127"/>
      <c r="P215" s="127"/>
      <c r="Q215" s="127" t="n">
        <v>9416771.91</v>
      </c>
      <c r="R215" s="127"/>
      <c r="S215" s="127"/>
      <c r="T215" s="127"/>
      <c r="U215" s="127" t="n">
        <f aca="false">(M215+Q215)*2.14%</f>
        <v>383903.96999</v>
      </c>
      <c r="V215" s="125" t="n">
        <v>2023</v>
      </c>
    </row>
    <row r="216" customFormat="false" ht="12.75" hidden="false" customHeight="true" outlineLevel="0" collapsed="false">
      <c r="A216" s="125" t="n">
        <v>12</v>
      </c>
      <c r="B216" s="168" t="s">
        <v>263</v>
      </c>
      <c r="C216" s="127" t="n">
        <f aca="false">D216+E216+F216+G216+H216+I216+K216+M216+O216+Q216+R216+S216+T216+U216</f>
        <v>726417.73</v>
      </c>
      <c r="D216" s="127"/>
      <c r="E216" s="127"/>
      <c r="F216" s="127"/>
      <c r="G216" s="127"/>
      <c r="H216" s="127"/>
      <c r="I216" s="127"/>
      <c r="J216" s="127"/>
      <c r="K216" s="127"/>
      <c r="L216" s="127"/>
      <c r="M216" s="127"/>
      <c r="N216" s="127"/>
      <c r="O216" s="127"/>
      <c r="P216" s="127"/>
      <c r="Q216" s="127"/>
      <c r="R216" s="127"/>
      <c r="S216" s="127"/>
      <c r="T216" s="129" t="n">
        <v>726417.73</v>
      </c>
      <c r="U216" s="127"/>
      <c r="V216" s="125" t="n">
        <v>2023</v>
      </c>
    </row>
    <row r="217" customFormat="false" ht="12.75" hidden="false" customHeight="true" outlineLevel="0" collapsed="false">
      <c r="A217" s="125" t="n">
        <v>13</v>
      </c>
      <c r="B217" s="168" t="s">
        <v>264</v>
      </c>
      <c r="C217" s="127" t="n">
        <f aca="false">D217+E217+F217+G217+H217+I217+K217+M217+O217+Q217+R217+S217+T217+U217</f>
        <v>88910.8</v>
      </c>
      <c r="D217" s="127"/>
      <c r="E217" s="127"/>
      <c r="F217" s="127"/>
      <c r="G217" s="127"/>
      <c r="H217" s="127"/>
      <c r="I217" s="127"/>
      <c r="J217" s="127"/>
      <c r="K217" s="127"/>
      <c r="L217" s="127"/>
      <c r="M217" s="127"/>
      <c r="N217" s="127"/>
      <c r="O217" s="127"/>
      <c r="P217" s="127"/>
      <c r="Q217" s="127"/>
      <c r="R217" s="127"/>
      <c r="S217" s="127"/>
      <c r="T217" s="129" t="n">
        <v>88910.8</v>
      </c>
      <c r="U217" s="127"/>
      <c r="V217" s="125" t="n">
        <v>2023</v>
      </c>
    </row>
    <row r="218" customFormat="false" ht="12.75" hidden="false" customHeight="true" outlineLevel="0" collapsed="false">
      <c r="A218" s="125" t="n">
        <v>14</v>
      </c>
      <c r="B218" s="168" t="s">
        <v>265</v>
      </c>
      <c r="C218" s="127" t="n">
        <f aca="false">D218+E218+F218+G218+H218+I218+K218+M218+O218+Q218+R218+S218+T218+U218</f>
        <v>764655.544</v>
      </c>
      <c r="D218" s="127"/>
      <c r="E218" s="127"/>
      <c r="F218" s="127"/>
      <c r="G218" s="127"/>
      <c r="H218" s="127"/>
      <c r="I218" s="127"/>
      <c r="J218" s="127"/>
      <c r="K218" s="127"/>
      <c r="L218" s="127"/>
      <c r="M218" s="127"/>
      <c r="N218" s="127"/>
      <c r="O218" s="127"/>
      <c r="P218" s="127"/>
      <c r="Q218" s="127"/>
      <c r="R218" s="127"/>
      <c r="S218" s="127"/>
      <c r="T218" s="129" t="n">
        <v>764655.544</v>
      </c>
      <c r="U218" s="127"/>
      <c r="V218" s="125" t="n">
        <v>2023</v>
      </c>
    </row>
    <row r="219" customFormat="false" ht="12.75" hidden="false" customHeight="true" outlineLevel="0" collapsed="false">
      <c r="A219" s="125" t="n">
        <v>15</v>
      </c>
      <c r="B219" s="168" t="s">
        <v>239</v>
      </c>
      <c r="C219" s="127" t="n">
        <f aca="false">D219+E219+F219+G219+H219+I219+K219+M219+O219+Q219+R219+S219+T219+U219</f>
        <v>20446253.64378</v>
      </c>
      <c r="D219" s="170" t="n">
        <v>929503.11</v>
      </c>
      <c r="E219" s="170"/>
      <c r="F219" s="127"/>
      <c r="G219" s="170"/>
      <c r="H219" s="127"/>
      <c r="I219" s="170"/>
      <c r="J219" s="127"/>
      <c r="K219" s="127"/>
      <c r="L219" s="127"/>
      <c r="M219" s="170" t="n">
        <v>13335504.42</v>
      </c>
      <c r="N219" s="127"/>
      <c r="O219" s="170"/>
      <c r="P219" s="127"/>
      <c r="Q219" s="170" t="n">
        <v>5772338.28</v>
      </c>
      <c r="R219" s="127"/>
      <c r="S219" s="171"/>
      <c r="T219" s="129"/>
      <c r="U219" s="127" t="n">
        <f aca="false">(M219+Q219)*2.14%</f>
        <v>408907.83378</v>
      </c>
      <c r="V219" s="125" t="n">
        <v>2023</v>
      </c>
    </row>
    <row r="220" customFormat="false" ht="12.75" hidden="false" customHeight="true" outlineLevel="0" collapsed="false">
      <c r="A220" s="125" t="n">
        <v>16</v>
      </c>
      <c r="B220" s="168" t="s">
        <v>243</v>
      </c>
      <c r="C220" s="127" t="n">
        <f aca="false">D220+E220+F220+G220+H220+I220+K220+M220+O220+Q220+R220+S220+T220+U220</f>
        <v>17115024.8</v>
      </c>
      <c r="D220" s="170" t="n">
        <v>1511638.82</v>
      </c>
      <c r="E220" s="170"/>
      <c r="F220" s="127"/>
      <c r="G220" s="170"/>
      <c r="H220" s="127"/>
      <c r="I220" s="170"/>
      <c r="J220" s="127"/>
      <c r="K220" s="127"/>
      <c r="L220" s="127"/>
      <c r="M220" s="170" t="n">
        <v>9117743.2</v>
      </c>
      <c r="N220" s="127"/>
      <c r="O220" s="170"/>
      <c r="P220" s="127"/>
      <c r="Q220" s="170" t="n">
        <v>6164185.2</v>
      </c>
      <c r="R220" s="127"/>
      <c r="S220" s="127"/>
      <c r="T220" s="129"/>
      <c r="U220" s="171" t="n">
        <v>321457.58</v>
      </c>
      <c r="V220" s="125" t="n">
        <v>2023</v>
      </c>
    </row>
    <row r="221" customFormat="false" ht="12.75" hidden="false" customHeight="true" outlineLevel="0" collapsed="false">
      <c r="A221" s="154" t="s">
        <v>266</v>
      </c>
      <c r="B221" s="154"/>
      <c r="C221" s="143" t="n">
        <f aca="false">SUM(C205:C220)</f>
        <v>97403878.6022705</v>
      </c>
      <c r="D221" s="143" t="n">
        <f aca="false">SUM(D205:D220)</f>
        <v>3731315.2</v>
      </c>
      <c r="E221" s="143" t="n">
        <f aca="false">SUM(E205:E220)</f>
        <v>2628147.32</v>
      </c>
      <c r="F221" s="143" t="n">
        <f aca="false">SUM(F205:F220)</f>
        <v>0</v>
      </c>
      <c r="G221" s="143" t="n">
        <f aca="false">SUM(G205:G220)</f>
        <v>230093.75</v>
      </c>
      <c r="H221" s="143" t="n">
        <f aca="false">SUM(H205:H220)</f>
        <v>0</v>
      </c>
      <c r="I221" s="143" t="n">
        <f aca="false">SUM(I205:I220)</f>
        <v>251125.08</v>
      </c>
      <c r="J221" s="143" t="n">
        <f aca="false">SUM(J205:J220)</f>
        <v>0</v>
      </c>
      <c r="K221" s="143" t="n">
        <f aca="false">SUM(K205:K220)</f>
        <v>0</v>
      </c>
      <c r="L221" s="143" t="n">
        <f aca="false">SUM(L205:L220)</f>
        <v>0</v>
      </c>
      <c r="M221" s="143" t="n">
        <f aca="false">SUM(M205:M220)</f>
        <v>48883338.72</v>
      </c>
      <c r="N221" s="143" t="n">
        <f aca="false">SUM(N205:N220)</f>
        <v>0</v>
      </c>
      <c r="O221" s="143" t="n">
        <f aca="false">SUM(O205:O220)</f>
        <v>0</v>
      </c>
      <c r="P221" s="143" t="n">
        <f aca="false">SUM(P205:P220)</f>
        <v>0</v>
      </c>
      <c r="Q221" s="143" t="n">
        <f aca="false">SUM(Q205:Q220)</f>
        <v>34315146.51</v>
      </c>
      <c r="R221" s="143" t="n">
        <f aca="false">SUM(R205:R220)</f>
        <v>0</v>
      </c>
      <c r="S221" s="143" t="n">
        <f aca="false">SUM(S205:S220)</f>
        <v>0</v>
      </c>
      <c r="T221" s="143" t="n">
        <f aca="false">SUM(T205:T220)</f>
        <v>5495727.444</v>
      </c>
      <c r="U221" s="143" t="n">
        <f aca="false">SUM(U205:U220)</f>
        <v>1868984.5782705</v>
      </c>
      <c r="V221" s="165"/>
    </row>
    <row r="222" customFormat="false" ht="12.75" hidden="false" customHeight="true" outlineLevel="0" collapsed="false">
      <c r="A222" s="125" t="n">
        <v>1</v>
      </c>
      <c r="B222" s="126" t="s">
        <v>267</v>
      </c>
      <c r="C222" s="127" t="n">
        <f aca="false">D222+E222+F222+G222+H222+I222+K222+M222+O222+Q222+R222+S222+T222+U222</f>
        <v>367034.792</v>
      </c>
      <c r="D222" s="127"/>
      <c r="E222" s="127"/>
      <c r="F222" s="127"/>
      <c r="G222" s="127"/>
      <c r="H222" s="128"/>
      <c r="I222" s="127"/>
      <c r="J222" s="128"/>
      <c r="K222" s="128"/>
      <c r="L222" s="127"/>
      <c r="M222" s="127"/>
      <c r="N222" s="127"/>
      <c r="O222" s="127"/>
      <c r="P222" s="127"/>
      <c r="Q222" s="127"/>
      <c r="R222" s="127"/>
      <c r="S222" s="128"/>
      <c r="T222" s="129" t="n">
        <v>367034.792</v>
      </c>
      <c r="U222" s="127"/>
      <c r="V222" s="125" t="n">
        <v>2024</v>
      </c>
    </row>
    <row r="223" customFormat="false" ht="12.75" hidden="false" customHeight="true" outlineLevel="0" collapsed="false">
      <c r="A223" s="125" t="n">
        <f aca="false">A222+1</f>
        <v>2</v>
      </c>
      <c r="B223" s="126" t="s">
        <v>269</v>
      </c>
      <c r="C223" s="127" t="n">
        <f aca="false">D223+E223+F223+G223+H223+I223+K223+M223+O223+Q223+R223+S223+T223+U223</f>
        <v>438554.04</v>
      </c>
      <c r="D223" s="127"/>
      <c r="E223" s="127"/>
      <c r="F223" s="127"/>
      <c r="G223" s="127"/>
      <c r="H223" s="127"/>
      <c r="I223" s="127"/>
      <c r="J223" s="128"/>
      <c r="K223" s="128"/>
      <c r="L223" s="127"/>
      <c r="M223" s="127"/>
      <c r="N223" s="127"/>
      <c r="O223" s="127"/>
      <c r="P223" s="127"/>
      <c r="Q223" s="127"/>
      <c r="R223" s="127"/>
      <c r="S223" s="127"/>
      <c r="T223" s="129" t="n">
        <v>438554.04</v>
      </c>
      <c r="U223" s="127"/>
      <c r="V223" s="125" t="n">
        <v>2024</v>
      </c>
    </row>
    <row r="224" customFormat="false" ht="12.75" hidden="false" customHeight="true" outlineLevel="0" collapsed="false">
      <c r="A224" s="125" t="n">
        <f aca="false">A223+1</f>
        <v>3</v>
      </c>
      <c r="B224" s="126" t="s">
        <v>270</v>
      </c>
      <c r="C224" s="127" t="n">
        <f aca="false">D224+E224+F224+G224+H224+I224+K224+M224+O224+Q224+R224+S224+T224+U224</f>
        <v>437292.25</v>
      </c>
      <c r="D224" s="127"/>
      <c r="E224" s="127"/>
      <c r="F224" s="127"/>
      <c r="G224" s="127"/>
      <c r="H224" s="127"/>
      <c r="I224" s="127"/>
      <c r="J224" s="128"/>
      <c r="K224" s="128"/>
      <c r="L224" s="128"/>
      <c r="M224" s="127"/>
      <c r="N224" s="128"/>
      <c r="O224" s="127"/>
      <c r="P224" s="128"/>
      <c r="Q224" s="127"/>
      <c r="R224" s="127"/>
      <c r="S224" s="127"/>
      <c r="T224" s="129" t="n">
        <v>437292.25</v>
      </c>
      <c r="U224" s="127"/>
      <c r="V224" s="125" t="n">
        <v>2024</v>
      </c>
    </row>
    <row r="225" customFormat="false" ht="12.75" hidden="false" customHeight="true" outlineLevel="0" collapsed="false">
      <c r="A225" s="125" t="n">
        <f aca="false">A224+1</f>
        <v>4</v>
      </c>
      <c r="B225" s="126" t="s">
        <v>271</v>
      </c>
      <c r="C225" s="127" t="n">
        <f aca="false">D225+E225+F225+G225+H225+I225+K225+M225+O225+Q225+R225+S225+T225+U225</f>
        <v>438170.01</v>
      </c>
      <c r="D225" s="127"/>
      <c r="E225" s="127"/>
      <c r="F225" s="128"/>
      <c r="G225" s="127"/>
      <c r="H225" s="128"/>
      <c r="I225" s="127"/>
      <c r="J225" s="128"/>
      <c r="K225" s="128"/>
      <c r="L225" s="128"/>
      <c r="M225" s="127"/>
      <c r="N225" s="128"/>
      <c r="O225" s="127"/>
      <c r="P225" s="128"/>
      <c r="Q225" s="127"/>
      <c r="R225" s="127"/>
      <c r="S225" s="127"/>
      <c r="T225" s="129" t="n">
        <v>438170.01</v>
      </c>
      <c r="U225" s="127"/>
      <c r="V225" s="125" t="n">
        <v>2024</v>
      </c>
    </row>
    <row r="226" customFormat="false" ht="12.75" hidden="false" customHeight="true" outlineLevel="0" collapsed="false">
      <c r="A226" s="125" t="n">
        <f aca="false">A225+1</f>
        <v>5</v>
      </c>
      <c r="B226" s="126" t="s">
        <v>272</v>
      </c>
      <c r="C226" s="127" t="n">
        <f aca="false">D226+E226+F226+G226+H226+I226+K226+M226+O226+Q226+R226+S226+T226+U226</f>
        <v>1402250.02</v>
      </c>
      <c r="D226" s="127"/>
      <c r="E226" s="127"/>
      <c r="F226" s="127"/>
      <c r="G226" s="127"/>
      <c r="H226" s="127"/>
      <c r="I226" s="127"/>
      <c r="J226" s="128"/>
      <c r="K226" s="128"/>
      <c r="L226" s="128"/>
      <c r="M226" s="127"/>
      <c r="N226" s="128"/>
      <c r="O226" s="127"/>
      <c r="P226" s="128"/>
      <c r="Q226" s="127"/>
      <c r="R226" s="127"/>
      <c r="S226" s="127"/>
      <c r="T226" s="129" t="n">
        <v>1402250.02</v>
      </c>
      <c r="U226" s="127"/>
      <c r="V226" s="125" t="n">
        <v>2024</v>
      </c>
    </row>
    <row r="227" customFormat="false" ht="12.75" hidden="false" customHeight="true" outlineLevel="0" collapsed="false">
      <c r="A227" s="125" t="n">
        <f aca="false">A226+1</f>
        <v>6</v>
      </c>
      <c r="B227" s="126" t="s">
        <v>262</v>
      </c>
      <c r="C227" s="127" t="n">
        <f aca="false">D227+E227+F227+G227+H227+I227+K227+M227+O227+Q227+R227+S227+T227+U227</f>
        <v>9597160.26001</v>
      </c>
      <c r="D227" s="127" t="n">
        <v>1772835.37</v>
      </c>
      <c r="E227" s="127" t="n">
        <v>2834850.25</v>
      </c>
      <c r="F227" s="127"/>
      <c r="G227" s="127" t="n">
        <v>2784968.11</v>
      </c>
      <c r="H227" s="127"/>
      <c r="I227" s="127" t="n">
        <v>1045011.44</v>
      </c>
      <c r="J227" s="128"/>
      <c r="K227" s="128"/>
      <c r="L227" s="128"/>
      <c r="M227" s="127"/>
      <c r="N227" s="128"/>
      <c r="O227" s="127"/>
      <c r="P227" s="128"/>
      <c r="Q227" s="127"/>
      <c r="R227" s="127" t="n">
        <v>905318.39</v>
      </c>
      <c r="S227" s="127"/>
      <c r="T227" s="129"/>
      <c r="U227" s="127" t="n">
        <v>254176.70001</v>
      </c>
      <c r="V227" s="125" t="n">
        <v>2024</v>
      </c>
    </row>
    <row r="228" customFormat="false" ht="12.75" hidden="false" customHeight="true" outlineLevel="0" collapsed="false">
      <c r="A228" s="125" t="n">
        <f aca="false">A227+1</f>
        <v>7</v>
      </c>
      <c r="B228" s="126" t="s">
        <v>239</v>
      </c>
      <c r="C228" s="127" t="n">
        <f aca="false">D228+E228+F228+G228+H228+I228+K228+M228+O228+Q228+R228+S228+T228+U228</f>
        <v>6205973.16622</v>
      </c>
      <c r="D228" s="127"/>
      <c r="E228" s="170" t="n">
        <v>2371164.6</v>
      </c>
      <c r="F228" s="127"/>
      <c r="G228" s="170" t="n">
        <v>1893022.33</v>
      </c>
      <c r="H228" s="127"/>
      <c r="I228" s="170" t="n">
        <v>771882.2</v>
      </c>
      <c r="J228" s="128"/>
      <c r="K228" s="128"/>
      <c r="L228" s="128"/>
      <c r="M228" s="127"/>
      <c r="N228" s="128"/>
      <c r="O228" s="170" t="n">
        <v>1078224.78</v>
      </c>
      <c r="P228" s="128"/>
      <c r="Q228" s="127"/>
      <c r="R228" s="127"/>
      <c r="S228" s="127"/>
      <c r="T228" s="129"/>
      <c r="U228" s="127" t="n">
        <v>91679.25622</v>
      </c>
      <c r="V228" s="125" t="n">
        <v>2024</v>
      </c>
    </row>
    <row r="229" customFormat="false" ht="12.75" hidden="false" customHeight="true" outlineLevel="0" collapsed="false">
      <c r="A229" s="125" t="n">
        <f aca="false">A228+1</f>
        <v>8</v>
      </c>
      <c r="B229" s="168" t="s">
        <v>243</v>
      </c>
      <c r="C229" s="127" t="n">
        <f aca="false">D229+E229+F229+G229+H229+I229+K229+M229+O229+Q229+R229+S229+T229+U229</f>
        <v>10989940.54</v>
      </c>
      <c r="D229" s="127"/>
      <c r="E229" s="170" t="n">
        <v>2323453.36</v>
      </c>
      <c r="F229" s="127"/>
      <c r="G229" s="170" t="n">
        <v>1575229.28</v>
      </c>
      <c r="H229" s="127"/>
      <c r="I229" s="170" t="n">
        <v>925288.31</v>
      </c>
      <c r="J229" s="128"/>
      <c r="K229" s="128"/>
      <c r="L229" s="128"/>
      <c r="M229" s="127"/>
      <c r="N229" s="128"/>
      <c r="O229" s="170" t="n">
        <v>5959554.48</v>
      </c>
      <c r="P229" s="128"/>
      <c r="Q229" s="127"/>
      <c r="R229" s="127"/>
      <c r="S229" s="127"/>
      <c r="T229" s="129"/>
      <c r="U229" s="171" t="n">
        <f aca="false">527872.69-U220</f>
        <v>206415.11</v>
      </c>
      <c r="V229" s="125" t="n">
        <v>2024</v>
      </c>
    </row>
    <row r="230" customFormat="false" ht="12.75" hidden="false" customHeight="true" outlineLevel="0" collapsed="false">
      <c r="A230" s="125" t="n">
        <f aca="false">A229+1</f>
        <v>9</v>
      </c>
      <c r="B230" s="126" t="s">
        <v>237</v>
      </c>
      <c r="C230" s="127" t="n">
        <f aca="false">D230+E230+F230+G230+H230+I230+K230+M230+O230+Q230+R230+S230+T230+U230</f>
        <v>4645036.73</v>
      </c>
      <c r="D230" s="127"/>
      <c r="E230" s="170"/>
      <c r="F230" s="127"/>
      <c r="G230" s="127" t="n">
        <v>3494405.9</v>
      </c>
      <c r="H230" s="127"/>
      <c r="I230" s="127" t="n">
        <v>1053811.25</v>
      </c>
      <c r="J230" s="128"/>
      <c r="K230" s="128"/>
      <c r="L230" s="128"/>
      <c r="M230" s="127"/>
      <c r="N230" s="128"/>
      <c r="O230" s="170"/>
      <c r="P230" s="128"/>
      <c r="Q230" s="127"/>
      <c r="R230" s="127"/>
      <c r="S230" s="127"/>
      <c r="T230" s="129"/>
      <c r="U230" s="127" t="n">
        <f aca="false">516594.32-U206</f>
        <v>96819.58</v>
      </c>
      <c r="V230" s="125" t="n">
        <v>2024</v>
      </c>
    </row>
    <row r="231" customFormat="false" ht="12.75" hidden="false" customHeight="true" outlineLevel="0" collapsed="false">
      <c r="A231" s="125" t="n">
        <f aca="false">A230+1</f>
        <v>10</v>
      </c>
      <c r="B231" s="126" t="s">
        <v>250</v>
      </c>
      <c r="C231" s="127" t="n">
        <f aca="false">D231+E231+F231+G231+H231+I231+K231+M231+O231+Q231+R231+S231+T231+U231</f>
        <v>26461120.7438</v>
      </c>
      <c r="D231" s="127"/>
      <c r="E231" s="127" t="n">
        <v>2582506</v>
      </c>
      <c r="F231" s="127"/>
      <c r="G231" s="127"/>
      <c r="H231" s="127"/>
      <c r="I231" s="127" t="n">
        <v>863127</v>
      </c>
      <c r="J231" s="128"/>
      <c r="K231" s="128"/>
      <c r="L231" s="128"/>
      <c r="M231" s="127" t="n">
        <v>12451443</v>
      </c>
      <c r="N231" s="128"/>
      <c r="O231" s="127" t="n">
        <v>2340474</v>
      </c>
      <c r="P231" s="128"/>
      <c r="Q231" s="127" t="n">
        <v>7222019</v>
      </c>
      <c r="R231" s="127" t="n">
        <v>447148</v>
      </c>
      <c r="S231" s="127"/>
      <c r="T231" s="127"/>
      <c r="U231" s="127" t="n">
        <f aca="false">(D231+E231+F231+G231+H231+I231+M231+O231+Q231+R231+S231)*2.14%</f>
        <v>554403.7438</v>
      </c>
      <c r="V231" s="125" t="n">
        <v>2024</v>
      </c>
    </row>
    <row r="232" customFormat="false" ht="12.75" hidden="false" customHeight="true" outlineLevel="0" collapsed="false">
      <c r="A232" s="125" t="n">
        <f aca="false">A231+1</f>
        <v>11</v>
      </c>
      <c r="B232" s="163" t="s">
        <v>248</v>
      </c>
      <c r="C232" s="127" t="n">
        <f aca="false">D232+E232+F232+G232+H232+I232+K232+M232+O232+Q232+R232+S232+T232+U232</f>
        <v>25828927.2566</v>
      </c>
      <c r="D232" s="127"/>
      <c r="E232" s="127" t="n">
        <v>2738251</v>
      </c>
      <c r="F232" s="127"/>
      <c r="G232" s="127"/>
      <c r="H232" s="127"/>
      <c r="I232" s="127" t="n">
        <v>945580</v>
      </c>
      <c r="J232" s="128"/>
      <c r="K232" s="128"/>
      <c r="L232" s="128"/>
      <c r="M232" s="127" t="n">
        <v>12528301</v>
      </c>
      <c r="N232" s="128"/>
      <c r="O232" s="127" t="n">
        <v>1307710</v>
      </c>
      <c r="P232" s="128"/>
      <c r="Q232" s="127" t="n">
        <v>7055284</v>
      </c>
      <c r="R232" s="127" t="n">
        <v>712643</v>
      </c>
      <c r="S232" s="127"/>
      <c r="T232" s="127"/>
      <c r="U232" s="127" t="n">
        <f aca="false">(D232+E232+F232+G232+H232+I232+M232+O232+Q232+R232+S232)*2.14%</f>
        <v>541158.2566</v>
      </c>
      <c r="V232" s="125" t="n">
        <v>2024</v>
      </c>
    </row>
    <row r="233" customFormat="false" ht="12.75" hidden="false" customHeight="true" outlineLevel="0" collapsed="false">
      <c r="A233" s="125" t="n">
        <f aca="false">A232+1</f>
        <v>12</v>
      </c>
      <c r="B233" s="163" t="s">
        <v>247</v>
      </c>
      <c r="C233" s="127" t="n">
        <f aca="false">D233+E233+F233+G233+H233+I233+K233+M233+O233+Q233+R233+S233+T233+U233</f>
        <v>10793416.7278</v>
      </c>
      <c r="D233" s="127"/>
      <c r="E233" s="127" t="n">
        <v>1451472</v>
      </c>
      <c r="F233" s="127"/>
      <c r="G233" s="127"/>
      <c r="H233" s="127"/>
      <c r="I233" s="127" t="n">
        <v>384570</v>
      </c>
      <c r="J233" s="128"/>
      <c r="K233" s="128"/>
      <c r="L233" s="128"/>
      <c r="M233" s="127" t="n">
        <v>5812737</v>
      </c>
      <c r="N233" s="128"/>
      <c r="O233" s="127"/>
      <c r="P233" s="128"/>
      <c r="Q233" s="127" t="n">
        <v>2550915</v>
      </c>
      <c r="R233" s="127" t="n">
        <v>367583</v>
      </c>
      <c r="S233" s="127"/>
      <c r="T233" s="127"/>
      <c r="U233" s="127" t="n">
        <f aca="false">(D233+E233+F233+G233+H233+I233+M233+O233+Q233+R233+S233)*2.14%</f>
        <v>226139.7278</v>
      </c>
      <c r="V233" s="125" t="n">
        <v>2024</v>
      </c>
    </row>
    <row r="234" customFormat="false" ht="12.75" hidden="false" customHeight="true" outlineLevel="0" collapsed="false">
      <c r="A234" s="125" t="n">
        <f aca="false">A233+1</f>
        <v>13</v>
      </c>
      <c r="B234" s="168" t="s">
        <v>263</v>
      </c>
      <c r="C234" s="127" t="n">
        <f aca="false">D234+E234+F234+G234+H234+I234+K234+M234+O234+Q234+R234+S234+T234+U234</f>
        <v>26365010.068</v>
      </c>
      <c r="D234" s="127"/>
      <c r="E234" s="127" t="n">
        <v>4938739</v>
      </c>
      <c r="F234" s="127"/>
      <c r="G234" s="127"/>
      <c r="H234" s="127"/>
      <c r="I234" s="127" t="n">
        <v>1632501</v>
      </c>
      <c r="J234" s="128"/>
      <c r="K234" s="128"/>
      <c r="L234" s="128"/>
      <c r="M234" s="127" t="n">
        <v>12747919</v>
      </c>
      <c r="N234" s="128"/>
      <c r="O234" s="127"/>
      <c r="P234" s="128"/>
      <c r="Q234" s="127" t="n">
        <v>5954089</v>
      </c>
      <c r="R234" s="127" t="n">
        <v>539372</v>
      </c>
      <c r="S234" s="127"/>
      <c r="T234" s="127"/>
      <c r="U234" s="127" t="n">
        <f aca="false">(D234+E234+F234+G234+H234+I234+M234+O234+Q234+R234+S234)*2.14%</f>
        <v>552390.068</v>
      </c>
      <c r="V234" s="125" t="n">
        <v>2024</v>
      </c>
    </row>
    <row r="235" s="7" customFormat="true" ht="12.75" hidden="false" customHeight="true" outlineLevel="0" collapsed="false">
      <c r="A235" s="125" t="n">
        <f aca="false">A234+1</f>
        <v>14</v>
      </c>
      <c r="B235" s="172" t="s">
        <v>249</v>
      </c>
      <c r="C235" s="127" t="n">
        <f aca="false">D235+E235+F235+G235+H235+I235+K235+M235+O235+Q235+R235+S235+T235+U235</f>
        <v>14243480.1984</v>
      </c>
      <c r="D235" s="127"/>
      <c r="E235" s="127"/>
      <c r="F235" s="127"/>
      <c r="G235" s="127"/>
      <c r="H235" s="127"/>
      <c r="I235" s="127"/>
      <c r="J235" s="128"/>
      <c r="K235" s="128"/>
      <c r="L235" s="128"/>
      <c r="M235" s="127" t="n">
        <v>6761316</v>
      </c>
      <c r="N235" s="128"/>
      <c r="O235" s="127"/>
      <c r="P235" s="128"/>
      <c r="Q235" s="127" t="n">
        <v>7183740</v>
      </c>
      <c r="R235" s="127"/>
      <c r="S235" s="127"/>
      <c r="T235" s="127"/>
      <c r="U235" s="127" t="n">
        <f aca="false">(D235+E235+F235+G235+H235+I235+M235+O235+Q235+R235+S235)*2.14%</f>
        <v>298424.1984</v>
      </c>
      <c r="V235" s="125" t="n">
        <v>2024</v>
      </c>
    </row>
    <row r="236" s="7" customFormat="true" ht="12.75" hidden="false" customHeight="true" outlineLevel="0" collapsed="false">
      <c r="A236" s="125" t="n">
        <f aca="false">A235+1</f>
        <v>15</v>
      </c>
      <c r="B236" s="172" t="s">
        <v>251</v>
      </c>
      <c r="C236" s="127" t="n">
        <f aca="false">D236+E236+F236+G236+H236+I236+K236+M236+O236+Q236+R236+S236+T236+U236</f>
        <v>18116642.2766</v>
      </c>
      <c r="D236" s="127"/>
      <c r="E236" s="127"/>
      <c r="F236" s="127"/>
      <c r="G236" s="127"/>
      <c r="H236" s="127"/>
      <c r="I236" s="127"/>
      <c r="J236" s="128"/>
      <c r="K236" s="128"/>
      <c r="L236" s="128"/>
      <c r="M236" s="127" t="n">
        <v>10886775</v>
      </c>
      <c r="N236" s="128"/>
      <c r="O236" s="127"/>
      <c r="P236" s="128"/>
      <c r="Q236" s="127" t="n">
        <v>6850294</v>
      </c>
      <c r="R236" s="127"/>
      <c r="S236" s="127"/>
      <c r="T236" s="127"/>
      <c r="U236" s="127" t="n">
        <f aca="false">(D236+E236+F236+G236+H236+I236+M236+O236+Q236+R236+S236)*2.14%</f>
        <v>379573.2766</v>
      </c>
      <c r="V236" s="125" t="n">
        <v>2024</v>
      </c>
    </row>
    <row r="237" s="7" customFormat="true" ht="12.75" hidden="false" customHeight="true" outlineLevel="0" collapsed="false">
      <c r="A237" s="125" t="n">
        <f aca="false">A236+1</f>
        <v>16</v>
      </c>
      <c r="B237" s="172" t="s">
        <v>246</v>
      </c>
      <c r="C237" s="127" t="n">
        <f aca="false">D237+E237+F237+G237+H237+I237+K237+M237+O237+Q237+R237+S237+T237+U237</f>
        <v>21244210.954</v>
      </c>
      <c r="D237" s="127"/>
      <c r="E237" s="127"/>
      <c r="F237" s="127"/>
      <c r="G237" s="127"/>
      <c r="H237" s="127"/>
      <c r="I237" s="127"/>
      <c r="J237" s="128"/>
      <c r="K237" s="128"/>
      <c r="L237" s="128"/>
      <c r="M237" s="127" t="n">
        <v>14135262</v>
      </c>
      <c r="N237" s="128"/>
      <c r="O237" s="127"/>
      <c r="P237" s="128"/>
      <c r="Q237" s="127" t="n">
        <v>6663848</v>
      </c>
      <c r="R237" s="127"/>
      <c r="S237" s="127"/>
      <c r="T237" s="127"/>
      <c r="U237" s="127" t="n">
        <f aca="false">(D237+E237+F237+G237+H237+I237+M237+O237+Q237+R237+S237)*2.14%</f>
        <v>445100.954</v>
      </c>
      <c r="V237" s="125" t="n">
        <v>2024</v>
      </c>
    </row>
    <row r="238" customFormat="false" ht="12.75" hidden="false" customHeight="true" outlineLevel="0" collapsed="false">
      <c r="A238" s="125" t="n">
        <f aca="false">A237+1</f>
        <v>17</v>
      </c>
      <c r="B238" s="168" t="s">
        <v>273</v>
      </c>
      <c r="C238" s="127" t="n">
        <f aca="false">D238+E238+F238+G238+H238+I238+K238+M238+O238+Q238+R238+S238+T238+U238</f>
        <v>764263.6</v>
      </c>
      <c r="D238" s="127"/>
      <c r="E238" s="127"/>
      <c r="F238" s="127"/>
      <c r="G238" s="127"/>
      <c r="H238" s="127"/>
      <c r="I238" s="127"/>
      <c r="J238" s="127"/>
      <c r="K238" s="127"/>
      <c r="L238" s="127"/>
      <c r="M238" s="127"/>
      <c r="N238" s="127"/>
      <c r="O238" s="127"/>
      <c r="P238" s="127"/>
      <c r="Q238" s="127"/>
      <c r="R238" s="127"/>
      <c r="S238" s="127"/>
      <c r="T238" s="129" t="n">
        <v>764263.6</v>
      </c>
      <c r="U238" s="127"/>
      <c r="V238" s="125" t="n">
        <v>2024</v>
      </c>
    </row>
    <row r="239" customFormat="false" ht="12.75" hidden="false" customHeight="true" outlineLevel="0" collapsed="false">
      <c r="A239" s="125" t="n">
        <f aca="false">A238+1</f>
        <v>18</v>
      </c>
      <c r="B239" s="168" t="s">
        <v>274</v>
      </c>
      <c r="C239" s="127" t="n">
        <f aca="false">D239+E239+F239+G239+H239+I239+K239+M239+O239+Q239+R239+S239+T239+U239</f>
        <v>622535.22</v>
      </c>
      <c r="D239" s="127"/>
      <c r="E239" s="127"/>
      <c r="F239" s="127"/>
      <c r="G239" s="127"/>
      <c r="H239" s="127"/>
      <c r="I239" s="127"/>
      <c r="J239" s="127"/>
      <c r="K239" s="127"/>
      <c r="L239" s="127"/>
      <c r="M239" s="127"/>
      <c r="N239" s="127"/>
      <c r="O239" s="127"/>
      <c r="P239" s="127"/>
      <c r="Q239" s="127"/>
      <c r="R239" s="127"/>
      <c r="S239" s="127"/>
      <c r="T239" s="129" t="n">
        <v>622535.22</v>
      </c>
      <c r="U239" s="127"/>
      <c r="V239" s="125" t="n">
        <v>2024</v>
      </c>
    </row>
    <row r="240" customFormat="false" ht="12.75" hidden="false" customHeight="true" outlineLevel="0" collapsed="false">
      <c r="A240" s="125" t="n">
        <f aca="false">A239+1</f>
        <v>19</v>
      </c>
      <c r="B240" s="168" t="s">
        <v>275</v>
      </c>
      <c r="C240" s="127" t="n">
        <f aca="false">D240+E240+F240+G240+H240+I240+K240+M240+O240+Q240+R240+S240+T240+U240</f>
        <v>569332.19</v>
      </c>
      <c r="D240" s="127"/>
      <c r="E240" s="127"/>
      <c r="F240" s="127"/>
      <c r="G240" s="127"/>
      <c r="H240" s="127"/>
      <c r="I240" s="127"/>
      <c r="J240" s="127"/>
      <c r="K240" s="127"/>
      <c r="L240" s="127"/>
      <c r="M240" s="127"/>
      <c r="N240" s="127"/>
      <c r="O240" s="127"/>
      <c r="P240" s="127"/>
      <c r="Q240" s="127"/>
      <c r="R240" s="127"/>
      <c r="S240" s="127"/>
      <c r="T240" s="129" t="n">
        <v>569332.19</v>
      </c>
      <c r="U240" s="127"/>
      <c r="V240" s="125" t="n">
        <v>2024</v>
      </c>
    </row>
    <row r="241" customFormat="false" ht="12.75" hidden="false" customHeight="true" outlineLevel="0" collapsed="false">
      <c r="A241" s="125" t="n">
        <f aca="false">A240+1</f>
        <v>20</v>
      </c>
      <c r="B241" s="168" t="s">
        <v>276</v>
      </c>
      <c r="C241" s="127" t="n">
        <f aca="false">D241+E241+F241+G241+H241+I241+K241+M241+O241+Q241+R241+S241+T241+U241</f>
        <v>753590.35</v>
      </c>
      <c r="D241" s="127"/>
      <c r="E241" s="127"/>
      <c r="F241" s="127"/>
      <c r="G241" s="127"/>
      <c r="H241" s="127"/>
      <c r="I241" s="127"/>
      <c r="J241" s="127"/>
      <c r="K241" s="127"/>
      <c r="L241" s="127"/>
      <c r="M241" s="127"/>
      <c r="N241" s="127"/>
      <c r="O241" s="127"/>
      <c r="P241" s="127"/>
      <c r="Q241" s="127"/>
      <c r="R241" s="127"/>
      <c r="S241" s="127"/>
      <c r="T241" s="129" t="n">
        <v>753590.35</v>
      </c>
      <c r="U241" s="127"/>
      <c r="V241" s="125" t="n">
        <v>2024</v>
      </c>
    </row>
    <row r="242" customFormat="false" ht="12.75" hidden="false" customHeight="true" outlineLevel="0" collapsed="false">
      <c r="A242" s="125" t="n">
        <f aca="false">A241+1</f>
        <v>21</v>
      </c>
      <c r="B242" s="168" t="s">
        <v>235</v>
      </c>
      <c r="C242" s="127" t="n">
        <f aca="false">D242+E242+F242+G242+H242+I242+K242+M242+O242+Q242+R242+S242+T242+U242</f>
        <v>1629771.375</v>
      </c>
      <c r="D242" s="127" t="n">
        <v>1595625</v>
      </c>
      <c r="E242" s="127"/>
      <c r="F242" s="127"/>
      <c r="G242" s="127"/>
      <c r="H242" s="127"/>
      <c r="I242" s="127"/>
      <c r="J242" s="128"/>
      <c r="K242" s="128"/>
      <c r="L242" s="128"/>
      <c r="M242" s="127"/>
      <c r="N242" s="128"/>
      <c r="O242" s="127"/>
      <c r="P242" s="127"/>
      <c r="Q242" s="127"/>
      <c r="R242" s="127"/>
      <c r="S242" s="127"/>
      <c r="T242" s="127"/>
      <c r="U242" s="127" t="n">
        <f aca="false">(R242+Q242+H242+O242+M242+I242+G242+E242+D242)*2.14%</f>
        <v>34146.375</v>
      </c>
      <c r="V242" s="125" t="n">
        <v>2024</v>
      </c>
    </row>
    <row r="243" customFormat="false" ht="12.75" hidden="false" customHeight="true" outlineLevel="0" collapsed="false">
      <c r="A243" s="154" t="s">
        <v>277</v>
      </c>
      <c r="B243" s="154"/>
      <c r="C243" s="143" t="n">
        <f aca="false">SUM(C222:C242)</f>
        <v>181913712.76843</v>
      </c>
      <c r="D243" s="143" t="n">
        <f aca="false">SUM(D222:D242)</f>
        <v>3368460.37</v>
      </c>
      <c r="E243" s="143" t="n">
        <f aca="false">SUM(E222:E242)</f>
        <v>19240436.21</v>
      </c>
      <c r="F243" s="143" t="n">
        <f aca="false">SUM(F222:F242)</f>
        <v>0</v>
      </c>
      <c r="G243" s="143" t="n">
        <f aca="false">SUM(G222:G242)</f>
        <v>9747625.62</v>
      </c>
      <c r="H243" s="143" t="n">
        <f aca="false">SUM(H222:H242)</f>
        <v>0</v>
      </c>
      <c r="I243" s="143" t="n">
        <f aca="false">SUM(I222:I242)</f>
        <v>7621771.2</v>
      </c>
      <c r="J243" s="143" t="n">
        <f aca="false">SUM(J222:J242)</f>
        <v>0</v>
      </c>
      <c r="K243" s="143" t="n">
        <f aca="false">SUM(K222:K242)</f>
        <v>0</v>
      </c>
      <c r="L243" s="143" t="n">
        <f aca="false">SUM(L222:L242)</f>
        <v>0</v>
      </c>
      <c r="M243" s="143" t="n">
        <f aca="false">SUM(M222:M242)</f>
        <v>75323753</v>
      </c>
      <c r="N243" s="143" t="n">
        <f aca="false">SUM(N222:N242)</f>
        <v>0</v>
      </c>
      <c r="O243" s="143" t="n">
        <f aca="false">SUM(O222:O242)</f>
        <v>10685963.26</v>
      </c>
      <c r="P243" s="143" t="n">
        <f aca="false">SUM(P222:P242)</f>
        <v>0</v>
      </c>
      <c r="Q243" s="143" t="n">
        <f aca="false">SUM(Q222:Q242)</f>
        <v>43480189</v>
      </c>
      <c r="R243" s="143" t="n">
        <f aca="false">SUM(R222:R242)</f>
        <v>2972064.39</v>
      </c>
      <c r="S243" s="143" t="n">
        <f aca="false">SUM(S222:S242)</f>
        <v>0</v>
      </c>
      <c r="T243" s="143" t="n">
        <f aca="false">SUM(T222:T242)</f>
        <v>5793022.472</v>
      </c>
      <c r="U243" s="143" t="n">
        <f aca="false">SUM(U222:U242)</f>
        <v>3680427.24643</v>
      </c>
      <c r="V243" s="165"/>
    </row>
    <row r="244" customFormat="false" ht="12.75" hidden="false" customHeight="true" outlineLevel="0" collapsed="false">
      <c r="A244" s="164" t="s">
        <v>278</v>
      </c>
      <c r="B244" s="164"/>
      <c r="C244" s="139" t="n">
        <f aca="false">D244+E244+F244+G244+H244+I244+K244+M244+O244+Q244+R244+S244+T244+U244</f>
        <v>373380368.64405</v>
      </c>
      <c r="D244" s="139" t="n">
        <f aca="false">D204+D221+D243</f>
        <v>13395157.51</v>
      </c>
      <c r="E244" s="139" t="n">
        <f aca="false">E204+E221+E243</f>
        <v>28722096.83</v>
      </c>
      <c r="F244" s="139" t="n">
        <f aca="false">F204+F221+F243</f>
        <v>0</v>
      </c>
      <c r="G244" s="139" t="n">
        <f aca="false">G204+G221+G243</f>
        <v>13565614.86</v>
      </c>
      <c r="H244" s="139" t="n">
        <f aca="false">H204+H221+H243</f>
        <v>0</v>
      </c>
      <c r="I244" s="139" t="n">
        <f aca="false">I204+I221+I243</f>
        <v>10047329.1</v>
      </c>
      <c r="J244" s="139" t="n">
        <f aca="false">J204+J221+J243</f>
        <v>0</v>
      </c>
      <c r="K244" s="139" t="n">
        <f aca="false">K204+K221+K243</f>
        <v>0</v>
      </c>
      <c r="L244" s="139" t="n">
        <f aca="false">L204+L221+L243</f>
        <v>0</v>
      </c>
      <c r="M244" s="139" t="n">
        <f aca="false">M204+M221+M243</f>
        <v>166022662.61</v>
      </c>
      <c r="N244" s="139" t="n">
        <f aca="false">N204+N221+N243</f>
        <v>0</v>
      </c>
      <c r="O244" s="139" t="n">
        <f aca="false">O204+O221+O243</f>
        <v>13973018.34335</v>
      </c>
      <c r="P244" s="139" t="n">
        <f aca="false">P204+P221+P243</f>
        <v>0</v>
      </c>
      <c r="Q244" s="139" t="n">
        <f aca="false">Q204+Q221+Q243</f>
        <v>97395405.75</v>
      </c>
      <c r="R244" s="139" t="n">
        <f aca="false">R204+R221+R243</f>
        <v>3646172.39</v>
      </c>
      <c r="S244" s="139" t="n">
        <f aca="false">S204+S221+S243</f>
        <v>0</v>
      </c>
      <c r="T244" s="140" t="n">
        <f aca="false">T204+T221+T243</f>
        <v>19161949.246</v>
      </c>
      <c r="U244" s="139" t="n">
        <f aca="false">U204+U221+U243</f>
        <v>7450962.0047005</v>
      </c>
      <c r="V244" s="167"/>
    </row>
    <row r="245" customFormat="false" ht="12.75" hidden="false" customHeight="true" outlineLevel="0" collapsed="false">
      <c r="A245" s="148" t="s">
        <v>279</v>
      </c>
      <c r="B245" s="148"/>
      <c r="C245" s="127"/>
      <c r="D245" s="127"/>
      <c r="E245" s="127"/>
      <c r="F245" s="127"/>
      <c r="G245" s="127"/>
      <c r="H245" s="127"/>
      <c r="I245" s="127"/>
      <c r="J245" s="133"/>
      <c r="K245" s="133"/>
      <c r="L245" s="149"/>
      <c r="M245" s="127"/>
      <c r="N245" s="133"/>
      <c r="O245" s="133"/>
      <c r="P245" s="127"/>
      <c r="Q245" s="127"/>
      <c r="R245" s="127"/>
      <c r="S245" s="127"/>
      <c r="T245" s="127"/>
      <c r="U245" s="127"/>
      <c r="V245" s="125"/>
    </row>
    <row r="246" customFormat="false" ht="12.75" hidden="false" customHeight="true" outlineLevel="0" collapsed="false">
      <c r="A246" s="125" t="n">
        <v>1</v>
      </c>
      <c r="B246" s="126" t="s">
        <v>280</v>
      </c>
      <c r="C246" s="127" t="n">
        <f aca="false">D246+E246+F246+G246+H246+I246+K246+M246+O246+Q246+R246+S246+T246+U246</f>
        <v>12193061.58</v>
      </c>
      <c r="D246" s="127" t="n">
        <v>477829</v>
      </c>
      <c r="E246" s="127" t="n">
        <v>2064082</v>
      </c>
      <c r="F246" s="127"/>
      <c r="G246" s="127" t="n">
        <v>509597</v>
      </c>
      <c r="H246" s="127"/>
      <c r="I246" s="127" t="n">
        <v>305254</v>
      </c>
      <c r="J246" s="133"/>
      <c r="K246" s="133"/>
      <c r="L246" s="127"/>
      <c r="M246" s="127" t="n">
        <v>5215610</v>
      </c>
      <c r="N246" s="127"/>
      <c r="O246" s="127"/>
      <c r="P246" s="127"/>
      <c r="Q246" s="127" t="n">
        <v>3365225</v>
      </c>
      <c r="R246" s="127"/>
      <c r="S246" s="127"/>
      <c r="T246" s="127"/>
      <c r="U246" s="127" t="n">
        <v>255464.58</v>
      </c>
      <c r="V246" s="125" t="n">
        <v>2022</v>
      </c>
    </row>
    <row r="247" customFormat="false" ht="12.75" hidden="false" customHeight="true" outlineLevel="0" collapsed="false">
      <c r="A247" s="125" t="n">
        <v>2</v>
      </c>
      <c r="B247" s="126" t="s">
        <v>281</v>
      </c>
      <c r="C247" s="127" t="n">
        <f aca="false">D247+E247+F247+G247+H247+I247+K247+M247+O247+Q247+R247+S247+T247+U247</f>
        <v>9190678.73</v>
      </c>
      <c r="D247" s="127" t="n">
        <v>513418.48</v>
      </c>
      <c r="E247" s="127"/>
      <c r="F247" s="127"/>
      <c r="G247" s="127" t="n">
        <v>302375.55</v>
      </c>
      <c r="H247" s="127"/>
      <c r="I247" s="127" t="n">
        <v>561318.79</v>
      </c>
      <c r="J247" s="133"/>
      <c r="K247" s="133"/>
      <c r="L247" s="149"/>
      <c r="M247" s="127" t="n">
        <v>2518909.84</v>
      </c>
      <c r="N247" s="133"/>
      <c r="O247" s="127" t="n">
        <v>153271.23</v>
      </c>
      <c r="P247" s="127"/>
      <c r="Q247" s="127" t="n">
        <v>4311684.33</v>
      </c>
      <c r="R247" s="127" t="n">
        <v>470016.84</v>
      </c>
      <c r="S247" s="127" t="n">
        <v>141472.34</v>
      </c>
      <c r="T247" s="127"/>
      <c r="U247" s="127" t="n">
        <v>218211.33</v>
      </c>
      <c r="V247" s="125" t="n">
        <v>2022</v>
      </c>
    </row>
    <row r="248" customFormat="false" ht="12.75" hidden="false" customHeight="true" outlineLevel="0" collapsed="false">
      <c r="A248" s="125" t="n">
        <v>3</v>
      </c>
      <c r="B248" s="126" t="s">
        <v>282</v>
      </c>
      <c r="C248" s="127" t="n">
        <f aca="false">D248+E248+F248+G248+H248+I248+K248+M248+O248+Q248+R248+S248+T248+U248</f>
        <v>36992.33</v>
      </c>
      <c r="D248" s="127"/>
      <c r="E248" s="127"/>
      <c r="F248" s="127"/>
      <c r="G248" s="127"/>
      <c r="H248" s="127"/>
      <c r="I248" s="127"/>
      <c r="J248" s="133"/>
      <c r="K248" s="133"/>
      <c r="L248" s="149"/>
      <c r="M248" s="127"/>
      <c r="N248" s="133"/>
      <c r="O248" s="127"/>
      <c r="P248" s="127"/>
      <c r="Q248" s="127"/>
      <c r="R248" s="127"/>
      <c r="S248" s="127"/>
      <c r="T248" s="129" t="n">
        <v>36992.33</v>
      </c>
      <c r="U248" s="127"/>
      <c r="V248" s="125" t="n">
        <v>2022</v>
      </c>
    </row>
    <row r="249" customFormat="false" ht="12.75" hidden="false" customHeight="true" outlineLevel="0" collapsed="false">
      <c r="A249" s="154" t="s">
        <v>283</v>
      </c>
      <c r="B249" s="154"/>
      <c r="C249" s="143" t="n">
        <f aca="false">SUM(C246:C248)</f>
        <v>21420732.64</v>
      </c>
      <c r="D249" s="143" t="n">
        <f aca="false">SUM(D246:D248)</f>
        <v>991247.48</v>
      </c>
      <c r="E249" s="143" t="n">
        <f aca="false">SUM(E246:E248)</f>
        <v>2064082</v>
      </c>
      <c r="F249" s="143" t="n">
        <f aca="false">SUM(F246:F248)</f>
        <v>0</v>
      </c>
      <c r="G249" s="143" t="n">
        <f aca="false">SUM(G246:G248)</f>
        <v>811972.55</v>
      </c>
      <c r="H249" s="143" t="n">
        <f aca="false">SUM(H246:H248)</f>
        <v>0</v>
      </c>
      <c r="I249" s="143" t="n">
        <f aca="false">SUM(I246:I248)</f>
        <v>866572.79</v>
      </c>
      <c r="J249" s="143" t="n">
        <f aca="false">SUM(J246:J248)</f>
        <v>0</v>
      </c>
      <c r="K249" s="143" t="n">
        <f aca="false">SUM(K246:K248)</f>
        <v>0</v>
      </c>
      <c r="L249" s="143" t="n">
        <f aca="false">SUM(L246:L248)</f>
        <v>0</v>
      </c>
      <c r="M249" s="143" t="n">
        <f aca="false">SUM(M246:M248)</f>
        <v>7734519.84</v>
      </c>
      <c r="N249" s="143" t="n">
        <f aca="false">SUM(N246:N248)</f>
        <v>0</v>
      </c>
      <c r="O249" s="143" t="n">
        <f aca="false">SUM(O246:O248)</f>
        <v>153271.23</v>
      </c>
      <c r="P249" s="143" t="n">
        <f aca="false">SUM(P246:P248)</f>
        <v>0</v>
      </c>
      <c r="Q249" s="143" t="n">
        <f aca="false">SUM(Q246:Q248)</f>
        <v>7676909.33</v>
      </c>
      <c r="R249" s="143" t="n">
        <f aca="false">SUM(R246:R248)</f>
        <v>470016.84</v>
      </c>
      <c r="S249" s="143" t="n">
        <f aca="false">SUM(S246:S248)</f>
        <v>141472.34</v>
      </c>
      <c r="T249" s="144" t="n">
        <f aca="false">SUM(T246:T248)</f>
        <v>36992.33</v>
      </c>
      <c r="U249" s="143" t="n">
        <f aca="false">SUM(U246:U248)</f>
        <v>473675.91</v>
      </c>
      <c r="V249" s="165"/>
    </row>
    <row r="250" customFormat="false" ht="12.75" hidden="false" customHeight="true" outlineLevel="0" collapsed="false">
      <c r="A250" s="125" t="n">
        <v>1</v>
      </c>
      <c r="B250" s="126" t="s">
        <v>284</v>
      </c>
      <c r="C250" s="127" t="n">
        <f aca="false">D250+E250+F250+G250+H250+I250+K250+M250+O250+Q250+R250+S250+T250+U250</f>
        <v>446591.95</v>
      </c>
      <c r="D250" s="127"/>
      <c r="E250" s="127"/>
      <c r="F250" s="127"/>
      <c r="G250" s="127"/>
      <c r="H250" s="127"/>
      <c r="I250" s="127"/>
      <c r="J250" s="133"/>
      <c r="K250" s="133"/>
      <c r="L250" s="149"/>
      <c r="M250" s="127"/>
      <c r="N250" s="133"/>
      <c r="O250" s="127"/>
      <c r="P250" s="127"/>
      <c r="Q250" s="127"/>
      <c r="R250" s="127"/>
      <c r="S250" s="127"/>
      <c r="T250" s="129" t="n">
        <v>446591.95</v>
      </c>
      <c r="U250" s="127"/>
      <c r="V250" s="125" t="n">
        <v>2023</v>
      </c>
    </row>
    <row r="251" customFormat="false" ht="12.75" hidden="false" customHeight="true" outlineLevel="0" collapsed="false">
      <c r="A251" s="125" t="n">
        <v>2</v>
      </c>
      <c r="B251" s="126" t="s">
        <v>286</v>
      </c>
      <c r="C251" s="127" t="n">
        <f aca="false">D251+E251+F251+G251+H251+I251+K251+M251+O251+Q251+R251+S251+T251+U251</f>
        <v>380285.11</v>
      </c>
      <c r="D251" s="127"/>
      <c r="E251" s="127"/>
      <c r="F251" s="127"/>
      <c r="G251" s="127"/>
      <c r="H251" s="127"/>
      <c r="I251" s="127"/>
      <c r="J251" s="133"/>
      <c r="K251" s="133"/>
      <c r="L251" s="149"/>
      <c r="M251" s="127"/>
      <c r="N251" s="133"/>
      <c r="O251" s="127"/>
      <c r="P251" s="127"/>
      <c r="Q251" s="127"/>
      <c r="R251" s="127"/>
      <c r="S251" s="127"/>
      <c r="T251" s="129" t="n">
        <v>380285.11</v>
      </c>
      <c r="U251" s="127"/>
      <c r="V251" s="125" t="n">
        <v>2023</v>
      </c>
    </row>
    <row r="252" customFormat="false" ht="12.75" hidden="false" customHeight="true" outlineLevel="0" collapsed="false">
      <c r="A252" s="125" t="n">
        <v>3</v>
      </c>
      <c r="B252" s="126" t="s">
        <v>288</v>
      </c>
      <c r="C252" s="127" t="n">
        <f aca="false">D252+E252+F252+G252+H252+I252+K252+M252+O252+Q252+R252+S252+T252+U252</f>
        <v>375006.37</v>
      </c>
      <c r="D252" s="127"/>
      <c r="E252" s="127"/>
      <c r="F252" s="127"/>
      <c r="G252" s="127"/>
      <c r="H252" s="127"/>
      <c r="I252" s="127"/>
      <c r="J252" s="133"/>
      <c r="K252" s="133"/>
      <c r="L252" s="149"/>
      <c r="M252" s="127"/>
      <c r="N252" s="133"/>
      <c r="O252" s="127"/>
      <c r="P252" s="127"/>
      <c r="Q252" s="127"/>
      <c r="R252" s="127"/>
      <c r="S252" s="127"/>
      <c r="T252" s="129" t="n">
        <v>375006.37</v>
      </c>
      <c r="U252" s="127"/>
      <c r="V252" s="125" t="n">
        <v>2023</v>
      </c>
    </row>
    <row r="253" customFormat="false" ht="12.75" hidden="false" customHeight="true" outlineLevel="0" collapsed="false">
      <c r="A253" s="125" t="n">
        <v>4</v>
      </c>
      <c r="B253" s="126" t="s">
        <v>290</v>
      </c>
      <c r="C253" s="127" t="n">
        <f aca="false">D253+E253+F253+G253+H253+I253+K253+M253+O253+Q253+R253+S253+T253+U253</f>
        <v>407836.48</v>
      </c>
      <c r="D253" s="127"/>
      <c r="E253" s="127"/>
      <c r="F253" s="127"/>
      <c r="G253" s="127"/>
      <c r="H253" s="127"/>
      <c r="I253" s="127"/>
      <c r="J253" s="133"/>
      <c r="K253" s="133"/>
      <c r="L253" s="149"/>
      <c r="M253" s="127"/>
      <c r="N253" s="133"/>
      <c r="O253" s="133"/>
      <c r="P253" s="127"/>
      <c r="Q253" s="127"/>
      <c r="R253" s="127"/>
      <c r="S253" s="127"/>
      <c r="T253" s="129" t="n">
        <v>407836.48</v>
      </c>
      <c r="U253" s="127"/>
      <c r="V253" s="125" t="n">
        <v>2023</v>
      </c>
    </row>
    <row r="254" customFormat="false" ht="12.75" hidden="false" customHeight="true" outlineLevel="0" collapsed="false">
      <c r="A254" s="125" t="n">
        <v>5</v>
      </c>
      <c r="B254" s="126" t="s">
        <v>291</v>
      </c>
      <c r="C254" s="127" t="n">
        <f aca="false">D254+E254+F254+G254+H254+I254+K254+M254+O254+Q254+R254+S254+T254+U254</f>
        <v>293990.16</v>
      </c>
      <c r="D254" s="127"/>
      <c r="E254" s="127"/>
      <c r="F254" s="127"/>
      <c r="G254" s="127"/>
      <c r="H254" s="127"/>
      <c r="I254" s="127"/>
      <c r="J254" s="133"/>
      <c r="K254" s="133"/>
      <c r="L254" s="149"/>
      <c r="M254" s="127"/>
      <c r="N254" s="133"/>
      <c r="O254" s="133"/>
      <c r="P254" s="127"/>
      <c r="Q254" s="127"/>
      <c r="R254" s="127"/>
      <c r="S254" s="127"/>
      <c r="T254" s="129" t="n">
        <v>293990.16</v>
      </c>
      <c r="U254" s="127"/>
      <c r="V254" s="125" t="n">
        <v>2023</v>
      </c>
    </row>
    <row r="255" customFormat="false" ht="12.75" hidden="false" customHeight="true" outlineLevel="0" collapsed="false">
      <c r="A255" s="125" t="n">
        <v>6</v>
      </c>
      <c r="B255" s="126" t="s">
        <v>642</v>
      </c>
      <c r="C255" s="127" t="n">
        <f aca="false">D255+E255+F255+G255+H255+I255+K255+M255+O255+Q255+R255+S255+T255+U255</f>
        <v>11032833.9092</v>
      </c>
      <c r="D255" s="127" t="n">
        <v>1037194</v>
      </c>
      <c r="E255" s="127" t="n">
        <v>1161245</v>
      </c>
      <c r="F255" s="127"/>
      <c r="G255" s="127" t="n">
        <v>494558</v>
      </c>
      <c r="H255" s="127"/>
      <c r="I255" s="127" t="n">
        <v>868376</v>
      </c>
      <c r="J255" s="133"/>
      <c r="K255" s="133"/>
      <c r="L255" s="149"/>
      <c r="M255" s="127" t="n">
        <v>5036728</v>
      </c>
      <c r="N255" s="133"/>
      <c r="O255" s="127"/>
      <c r="P255" s="127"/>
      <c r="Q255" s="127" t="n">
        <v>2203577</v>
      </c>
      <c r="R255" s="127"/>
      <c r="S255" s="127"/>
      <c r="T255" s="127"/>
      <c r="U255" s="127" t="n">
        <f aca="false">(D255+E255+F255+G255+H255+I255+M255+O255+Q255+R255+S255)*2.14%</f>
        <v>231155.9092</v>
      </c>
      <c r="V255" s="125" t="n">
        <v>2023</v>
      </c>
    </row>
    <row r="256" customFormat="false" ht="12.75" hidden="false" customHeight="true" outlineLevel="0" collapsed="false">
      <c r="A256" s="125" t="n">
        <v>7</v>
      </c>
      <c r="B256" s="126" t="s">
        <v>282</v>
      </c>
      <c r="C256" s="127" t="n">
        <f aca="false">D256+E256+F256+G256+H256+I256+K256+M256+O256+Q256+R256+S256+T256+U256</f>
        <v>1756821.6316044</v>
      </c>
      <c r="D256" s="127"/>
      <c r="E256" s="127"/>
      <c r="F256" s="127"/>
      <c r="G256" s="127"/>
      <c r="H256" s="127"/>
      <c r="I256" s="127"/>
      <c r="J256" s="133"/>
      <c r="K256" s="133"/>
      <c r="L256" s="149"/>
      <c r="M256" s="127"/>
      <c r="N256" s="133"/>
      <c r="O256" s="127"/>
      <c r="P256" s="127"/>
      <c r="Q256" s="127" t="n">
        <v>1616491.944</v>
      </c>
      <c r="R256" s="127" t="n">
        <v>103521.402</v>
      </c>
      <c r="S256" s="127"/>
      <c r="T256" s="127"/>
      <c r="U256" s="127" t="n">
        <v>36808.2856044</v>
      </c>
      <c r="V256" s="125" t="n">
        <v>2023</v>
      </c>
    </row>
    <row r="257" customFormat="false" ht="12.75" hidden="false" customHeight="true" outlineLevel="0" collapsed="false">
      <c r="A257" s="125" t="n">
        <v>8</v>
      </c>
      <c r="B257" s="126" t="s">
        <v>293</v>
      </c>
      <c r="C257" s="127" t="n">
        <f aca="false">D257+E257+F257+G257+H257+I257+K257+M257+O257+Q257+R257+S257+T257+U257</f>
        <v>417788.11</v>
      </c>
      <c r="D257" s="127"/>
      <c r="E257" s="127"/>
      <c r="F257" s="127"/>
      <c r="G257" s="127"/>
      <c r="H257" s="127"/>
      <c r="I257" s="127"/>
      <c r="J257" s="133"/>
      <c r="K257" s="133"/>
      <c r="L257" s="149"/>
      <c r="M257" s="127"/>
      <c r="N257" s="133"/>
      <c r="O257" s="127"/>
      <c r="P257" s="127"/>
      <c r="Q257" s="127"/>
      <c r="R257" s="127"/>
      <c r="S257" s="127"/>
      <c r="T257" s="129" t="n">
        <v>417788.11</v>
      </c>
      <c r="U257" s="127"/>
      <c r="V257" s="125" t="n">
        <v>2023</v>
      </c>
    </row>
    <row r="258" customFormat="false" ht="12.75" hidden="false" customHeight="true" outlineLevel="0" collapsed="false">
      <c r="A258" s="125" t="n">
        <v>9</v>
      </c>
      <c r="B258" s="126" t="s">
        <v>295</v>
      </c>
      <c r="C258" s="127" t="n">
        <f aca="false">D258+E258+F258+G258+H258+I258+K258+M258+O258+Q258+R258+S258+T258+U258</f>
        <v>12001229.71</v>
      </c>
      <c r="D258" s="127" t="n">
        <v>478924</v>
      </c>
      <c r="E258" s="127" t="n">
        <v>2094000</v>
      </c>
      <c r="F258" s="127"/>
      <c r="G258" s="127" t="n">
        <v>515462</v>
      </c>
      <c r="H258" s="127"/>
      <c r="I258" s="127" t="n">
        <v>305947</v>
      </c>
      <c r="J258" s="133"/>
      <c r="K258" s="133"/>
      <c r="L258" s="127"/>
      <c r="M258" s="127" t="n">
        <v>4850272</v>
      </c>
      <c r="N258" s="127"/>
      <c r="O258" s="127"/>
      <c r="P258" s="127"/>
      <c r="Q258" s="127" t="n">
        <v>3552116</v>
      </c>
      <c r="R258" s="127"/>
      <c r="S258" s="127"/>
      <c r="T258" s="127"/>
      <c r="U258" s="127" t="n">
        <v>204508.71</v>
      </c>
      <c r="V258" s="125" t="n">
        <v>2023</v>
      </c>
    </row>
    <row r="259" customFormat="false" ht="12.75" hidden="false" customHeight="true" outlineLevel="0" collapsed="false">
      <c r="A259" s="125" t="n">
        <v>10</v>
      </c>
      <c r="B259" s="126" t="s">
        <v>296</v>
      </c>
      <c r="C259" s="127" t="n">
        <f aca="false">D259+E259+F259+G259+H259+I259+K259+M259+O259+Q259+R259+S259+T259+U259</f>
        <v>10128536.3978</v>
      </c>
      <c r="D259" s="127" t="n">
        <v>479003</v>
      </c>
      <c r="E259" s="127" t="n">
        <v>964392</v>
      </c>
      <c r="F259" s="127"/>
      <c r="G259" s="127" t="n">
        <v>525496</v>
      </c>
      <c r="H259" s="127"/>
      <c r="I259" s="127" t="n">
        <v>310855</v>
      </c>
      <c r="J259" s="133"/>
      <c r="K259" s="133"/>
      <c r="L259" s="149"/>
      <c r="M259" s="127" t="n">
        <v>4330246</v>
      </c>
      <c r="N259" s="133"/>
      <c r="O259" s="127"/>
      <c r="P259" s="127"/>
      <c r="Q259" s="127" t="n">
        <v>3306335</v>
      </c>
      <c r="R259" s="127"/>
      <c r="S259" s="127"/>
      <c r="T259" s="127"/>
      <c r="U259" s="127" t="n">
        <f aca="false">(D259+E259+F259+G259+H259+I259+M259+O259+Q259+R259+S259)*2.14%</f>
        <v>212209.3978</v>
      </c>
      <c r="V259" s="125" t="n">
        <v>2023</v>
      </c>
    </row>
    <row r="260" customFormat="false" ht="12.75" hidden="false" customHeight="true" outlineLevel="0" collapsed="false">
      <c r="A260" s="125" t="n">
        <v>11</v>
      </c>
      <c r="B260" s="126" t="s">
        <v>297</v>
      </c>
      <c r="C260" s="127" t="n">
        <f aca="false">D260+E260+F260+G260+H260+I260+K260+M260+O260+Q260+R260+S260+T260+U260</f>
        <v>15448946.304</v>
      </c>
      <c r="D260" s="127" t="n">
        <v>436219.52</v>
      </c>
      <c r="E260" s="127" t="n">
        <v>1597168.31</v>
      </c>
      <c r="F260" s="127"/>
      <c r="G260" s="127" t="n">
        <v>650653.04</v>
      </c>
      <c r="H260" s="127"/>
      <c r="I260" s="127" t="n">
        <v>731190.36</v>
      </c>
      <c r="J260" s="133"/>
      <c r="K260" s="133"/>
      <c r="L260" s="149"/>
      <c r="M260" s="127" t="n">
        <v>5427825.49</v>
      </c>
      <c r="N260" s="133"/>
      <c r="O260" s="127" t="n">
        <v>5440.46</v>
      </c>
      <c r="P260" s="127"/>
      <c r="Q260" s="127" t="n">
        <v>5914779.47</v>
      </c>
      <c r="R260" s="127" t="n">
        <v>315335.5</v>
      </c>
      <c r="S260" s="127" t="n">
        <v>210606.424</v>
      </c>
      <c r="T260" s="127"/>
      <c r="U260" s="127" t="n">
        <v>159727.73</v>
      </c>
      <c r="V260" s="125" t="n">
        <v>2023</v>
      </c>
    </row>
    <row r="261" customFormat="false" ht="12.75" hidden="false" customHeight="true" outlineLevel="0" collapsed="false">
      <c r="A261" s="154" t="s">
        <v>298</v>
      </c>
      <c r="B261" s="154"/>
      <c r="C261" s="143" t="n">
        <f aca="false">SUM(C250:C260)</f>
        <v>52689866.1326044</v>
      </c>
      <c r="D261" s="143" t="n">
        <f aca="false">SUM(D250:D260)</f>
        <v>2431340.52</v>
      </c>
      <c r="E261" s="143" t="n">
        <f aca="false">SUM(E250:E260)</f>
        <v>5816805.31</v>
      </c>
      <c r="F261" s="143" t="n">
        <f aca="false">SUM(F250:F260)</f>
        <v>0</v>
      </c>
      <c r="G261" s="143" t="n">
        <f aca="false">SUM(G250:G260)</f>
        <v>2186169.04</v>
      </c>
      <c r="H261" s="143" t="n">
        <f aca="false">SUM(H250:H260)</f>
        <v>0</v>
      </c>
      <c r="I261" s="143" t="n">
        <f aca="false">SUM(I250:I260)</f>
        <v>2216368.36</v>
      </c>
      <c r="J261" s="143" t="n">
        <f aca="false">SUM(J250:J260)</f>
        <v>0</v>
      </c>
      <c r="K261" s="143" t="n">
        <f aca="false">SUM(K250:K260)</f>
        <v>0</v>
      </c>
      <c r="L261" s="143" t="n">
        <f aca="false">SUM(L250:L260)</f>
        <v>0</v>
      </c>
      <c r="M261" s="143" t="n">
        <f aca="false">SUM(M250:M260)</f>
        <v>19645071.49</v>
      </c>
      <c r="N261" s="143" t="n">
        <f aca="false">SUM(N250:N260)</f>
        <v>0</v>
      </c>
      <c r="O261" s="143" t="n">
        <f aca="false">SUM(O250:O260)</f>
        <v>5440.46</v>
      </c>
      <c r="P261" s="143" t="n">
        <f aca="false">SUM(P250:P260)</f>
        <v>0</v>
      </c>
      <c r="Q261" s="143" t="n">
        <f aca="false">SUM(Q250:Q260)</f>
        <v>16593299.414</v>
      </c>
      <c r="R261" s="143" t="n">
        <f aca="false">SUM(R250:R260)</f>
        <v>418856.902</v>
      </c>
      <c r="S261" s="143" t="n">
        <f aca="false">SUM(S250:S260)</f>
        <v>210606.424</v>
      </c>
      <c r="T261" s="144" t="n">
        <f aca="false">SUM(T250:T260)</f>
        <v>2321498.18</v>
      </c>
      <c r="U261" s="143" t="n">
        <f aca="false">SUM(U250:U260)</f>
        <v>844410.0326044</v>
      </c>
      <c r="V261" s="165"/>
    </row>
    <row r="262" customFormat="false" ht="12.75" hidden="false" customHeight="true" outlineLevel="0" collapsed="false">
      <c r="A262" s="125" t="n">
        <v>1</v>
      </c>
      <c r="B262" s="126" t="s">
        <v>299</v>
      </c>
      <c r="C262" s="127" t="n">
        <f aca="false">D262+E262+F262+G262+H262+I262+K262+M262+O262+Q262+R262+S262+T262+U262</f>
        <v>507686.80872</v>
      </c>
      <c r="D262" s="127"/>
      <c r="E262" s="127"/>
      <c r="F262" s="128"/>
      <c r="G262" s="127"/>
      <c r="H262" s="128"/>
      <c r="I262" s="127"/>
      <c r="J262" s="128"/>
      <c r="K262" s="128"/>
      <c r="L262" s="128"/>
      <c r="M262" s="127"/>
      <c r="N262" s="128"/>
      <c r="O262" s="127"/>
      <c r="P262" s="128"/>
      <c r="Q262" s="127"/>
      <c r="R262" s="127"/>
      <c r="S262" s="127"/>
      <c r="T262" s="129" t="n">
        <v>507686.80872</v>
      </c>
      <c r="U262" s="127"/>
      <c r="V262" s="125" t="n">
        <v>2024</v>
      </c>
    </row>
    <row r="263" customFormat="false" ht="12.75" hidden="false" customHeight="true" outlineLevel="0" collapsed="false">
      <c r="A263" s="125" t="n">
        <f aca="false">A262+1</f>
        <v>2</v>
      </c>
      <c r="B263" s="126" t="s">
        <v>300</v>
      </c>
      <c r="C263" s="127" t="n">
        <f aca="false">D263+E263+F263+G263+H263+I263+K263+M263+O263+Q263+R263+S263+T263+U263</f>
        <v>501071.99688</v>
      </c>
      <c r="D263" s="127"/>
      <c r="E263" s="127"/>
      <c r="F263" s="128"/>
      <c r="G263" s="127"/>
      <c r="H263" s="128"/>
      <c r="I263" s="127"/>
      <c r="J263" s="128"/>
      <c r="K263" s="128"/>
      <c r="L263" s="128"/>
      <c r="M263" s="127"/>
      <c r="N263" s="128"/>
      <c r="O263" s="127"/>
      <c r="P263" s="128"/>
      <c r="Q263" s="127"/>
      <c r="R263" s="127"/>
      <c r="S263" s="127"/>
      <c r="T263" s="129" t="n">
        <v>501071.99688</v>
      </c>
      <c r="U263" s="127"/>
      <c r="V263" s="125" t="n">
        <v>2024</v>
      </c>
    </row>
    <row r="264" customFormat="false" ht="12.75" hidden="false" customHeight="true" outlineLevel="0" collapsed="false">
      <c r="A264" s="125" t="n">
        <f aca="false">A263+1</f>
        <v>3</v>
      </c>
      <c r="B264" s="126" t="s">
        <v>302</v>
      </c>
      <c r="C264" s="127" t="n">
        <f aca="false">D264+E264+F264+G264+H264+I264+K264+M264+O264+Q264+R264+S264+T264+U264</f>
        <v>319184.83584</v>
      </c>
      <c r="D264" s="127"/>
      <c r="E264" s="128"/>
      <c r="F264" s="128"/>
      <c r="G264" s="128"/>
      <c r="H264" s="128"/>
      <c r="I264" s="128"/>
      <c r="J264" s="128"/>
      <c r="K264" s="128"/>
      <c r="L264" s="128"/>
      <c r="M264" s="127"/>
      <c r="N264" s="128"/>
      <c r="O264" s="128"/>
      <c r="P264" s="128"/>
      <c r="Q264" s="127"/>
      <c r="R264" s="127"/>
      <c r="S264" s="128"/>
      <c r="T264" s="129" t="n">
        <v>319184.83584</v>
      </c>
      <c r="U264" s="127"/>
      <c r="V264" s="125" t="n">
        <v>2024</v>
      </c>
    </row>
    <row r="265" customFormat="false" ht="12.75" hidden="false" customHeight="true" outlineLevel="0" collapsed="false">
      <c r="A265" s="125" t="n">
        <f aca="false">A264+1</f>
        <v>4</v>
      </c>
      <c r="B265" s="126" t="s">
        <v>304</v>
      </c>
      <c r="C265" s="127" t="n">
        <f aca="false">D265+E265+F265+G265+H265+I265+K265+M265+O265+Q265+R265+S265+T265+U265</f>
        <v>589072.61868</v>
      </c>
      <c r="D265" s="127"/>
      <c r="E265" s="128"/>
      <c r="F265" s="128"/>
      <c r="G265" s="127"/>
      <c r="H265" s="128"/>
      <c r="I265" s="127"/>
      <c r="J265" s="128"/>
      <c r="K265" s="128"/>
      <c r="L265" s="128"/>
      <c r="M265" s="127"/>
      <c r="N265" s="128"/>
      <c r="O265" s="127"/>
      <c r="P265" s="128"/>
      <c r="Q265" s="127"/>
      <c r="R265" s="127"/>
      <c r="S265" s="127"/>
      <c r="T265" s="129" t="n">
        <v>589072.61868</v>
      </c>
      <c r="U265" s="127"/>
      <c r="V265" s="125" t="n">
        <v>2024</v>
      </c>
    </row>
    <row r="266" customFormat="false" ht="12.75" hidden="false" customHeight="true" outlineLevel="0" collapsed="false">
      <c r="A266" s="125" t="n">
        <f aca="false">A265+1</f>
        <v>5</v>
      </c>
      <c r="B266" s="126" t="s">
        <v>306</v>
      </c>
      <c r="C266" s="127" t="n">
        <f aca="false">D266+E266+F266+G266+H266+I266+K266+M266+O266+Q266+R266+S266+T266+U266</f>
        <v>239388.62688</v>
      </c>
      <c r="D266" s="127"/>
      <c r="E266" s="128"/>
      <c r="F266" s="128"/>
      <c r="G266" s="127"/>
      <c r="H266" s="128"/>
      <c r="I266" s="127"/>
      <c r="J266" s="128"/>
      <c r="K266" s="128"/>
      <c r="L266" s="128"/>
      <c r="M266" s="127"/>
      <c r="N266" s="128"/>
      <c r="O266" s="128"/>
      <c r="P266" s="128"/>
      <c r="Q266" s="127"/>
      <c r="R266" s="127"/>
      <c r="S266" s="127"/>
      <c r="T266" s="129" t="n">
        <v>239388.62688</v>
      </c>
      <c r="U266" s="127"/>
      <c r="V266" s="125" t="n">
        <v>2024</v>
      </c>
    </row>
    <row r="267" customFormat="false" ht="12.75" hidden="false" customHeight="true" outlineLevel="0" collapsed="false">
      <c r="A267" s="125" t="n">
        <f aca="false">A266+1</f>
        <v>6</v>
      </c>
      <c r="B267" s="126" t="s">
        <v>308</v>
      </c>
      <c r="C267" s="127" t="n">
        <f aca="false">D267+E267+F267+G267+H267+I267+K267+M267+O267+Q267+R267+S267+T267+U267</f>
        <v>1248483.87655455</v>
      </c>
      <c r="D267" s="127"/>
      <c r="E267" s="127"/>
      <c r="F267" s="128"/>
      <c r="G267" s="127"/>
      <c r="H267" s="128"/>
      <c r="I267" s="127"/>
      <c r="J267" s="128"/>
      <c r="K267" s="128"/>
      <c r="L267" s="128"/>
      <c r="M267" s="127"/>
      <c r="N267" s="128"/>
      <c r="O267" s="128"/>
      <c r="P267" s="128"/>
      <c r="Q267" s="127"/>
      <c r="R267" s="127"/>
      <c r="S267" s="127"/>
      <c r="T267" s="129" t="n">
        <v>1248483.87655455</v>
      </c>
      <c r="U267" s="127"/>
      <c r="V267" s="125" t="n">
        <v>2024</v>
      </c>
    </row>
    <row r="268" customFormat="false" ht="12.75" hidden="false" customHeight="true" outlineLevel="0" collapsed="false">
      <c r="A268" s="125" t="n">
        <f aca="false">A267+1</f>
        <v>7</v>
      </c>
      <c r="B268" s="126" t="s">
        <v>310</v>
      </c>
      <c r="C268" s="127" t="n">
        <f aca="false">D268+E268+F268+G268+H268+I268+K268+M268+O268+Q268+R268+S268+T268+U268</f>
        <v>1193156.84842857</v>
      </c>
      <c r="D268" s="127"/>
      <c r="E268" s="127"/>
      <c r="F268" s="128"/>
      <c r="G268" s="127"/>
      <c r="H268" s="128"/>
      <c r="I268" s="127"/>
      <c r="J268" s="128"/>
      <c r="K268" s="128"/>
      <c r="L268" s="128"/>
      <c r="M268" s="127"/>
      <c r="N268" s="128"/>
      <c r="O268" s="128"/>
      <c r="P268" s="128"/>
      <c r="Q268" s="127"/>
      <c r="R268" s="127"/>
      <c r="S268" s="127"/>
      <c r="T268" s="129" t="n">
        <v>1193156.84842857</v>
      </c>
      <c r="U268" s="127"/>
      <c r="V268" s="125" t="n">
        <v>2024</v>
      </c>
    </row>
    <row r="269" customFormat="false" ht="12.75" hidden="false" customHeight="true" outlineLevel="0" collapsed="false">
      <c r="A269" s="125" t="n">
        <f aca="false">A268+1</f>
        <v>8</v>
      </c>
      <c r="B269" s="126" t="s">
        <v>311</v>
      </c>
      <c r="C269" s="127" t="n">
        <f aca="false">D269+E269+F269+G269+H269+I269+K269+M269+O269+Q269+R269+S269+T269+U269</f>
        <v>699448.854</v>
      </c>
      <c r="D269" s="127"/>
      <c r="E269" s="127"/>
      <c r="F269" s="128"/>
      <c r="G269" s="127"/>
      <c r="H269" s="128"/>
      <c r="I269" s="127"/>
      <c r="J269" s="128"/>
      <c r="K269" s="128"/>
      <c r="L269" s="128"/>
      <c r="M269" s="127"/>
      <c r="N269" s="128"/>
      <c r="O269" s="127"/>
      <c r="P269" s="128"/>
      <c r="Q269" s="127"/>
      <c r="R269" s="127"/>
      <c r="S269" s="127"/>
      <c r="T269" s="129" t="n">
        <v>699448.854</v>
      </c>
      <c r="U269" s="127"/>
      <c r="V269" s="125" t="n">
        <v>2024</v>
      </c>
    </row>
    <row r="270" customFormat="false" ht="12.75" hidden="false" customHeight="true" outlineLevel="0" collapsed="false">
      <c r="A270" s="125" t="n">
        <f aca="false">A269+1</f>
        <v>9</v>
      </c>
      <c r="B270" s="126" t="s">
        <v>313</v>
      </c>
      <c r="C270" s="127" t="n">
        <f aca="false">D270+E270+F270+G270+H270+I270+K270+M270+O270+Q270+R270+S270+T270+U270</f>
        <v>617539.93392</v>
      </c>
      <c r="D270" s="127"/>
      <c r="E270" s="128"/>
      <c r="F270" s="128"/>
      <c r="G270" s="127"/>
      <c r="H270" s="128"/>
      <c r="I270" s="127"/>
      <c r="J270" s="128"/>
      <c r="K270" s="128"/>
      <c r="L270" s="128"/>
      <c r="M270" s="127"/>
      <c r="N270" s="128"/>
      <c r="O270" s="127"/>
      <c r="P270" s="128"/>
      <c r="Q270" s="127"/>
      <c r="R270" s="127"/>
      <c r="S270" s="127"/>
      <c r="T270" s="129" t="n">
        <v>617539.93392</v>
      </c>
      <c r="U270" s="127"/>
      <c r="V270" s="125" t="n">
        <v>2024</v>
      </c>
    </row>
    <row r="271" customFormat="false" ht="12.75" hidden="false" customHeight="true" outlineLevel="0" collapsed="false">
      <c r="A271" s="154" t="s">
        <v>315</v>
      </c>
      <c r="B271" s="154"/>
      <c r="C271" s="143" t="n">
        <f aca="false">SUM(C262:C270)</f>
        <v>5915034.39990312</v>
      </c>
      <c r="D271" s="143" t="n">
        <f aca="false">SUM(D262:D270)</f>
        <v>0</v>
      </c>
      <c r="E271" s="143" t="n">
        <f aca="false">SUM(E262:E270)</f>
        <v>0</v>
      </c>
      <c r="F271" s="143" t="n">
        <f aca="false">SUM(F262:F270)</f>
        <v>0</v>
      </c>
      <c r="G271" s="143" t="n">
        <f aca="false">SUM(G262:G270)</f>
        <v>0</v>
      </c>
      <c r="H271" s="143" t="n">
        <f aca="false">SUM(H262:H270)</f>
        <v>0</v>
      </c>
      <c r="I271" s="143" t="n">
        <f aca="false">SUM(I262:I270)</f>
        <v>0</v>
      </c>
      <c r="J271" s="143" t="n">
        <f aca="false">SUM(J262:J270)</f>
        <v>0</v>
      </c>
      <c r="K271" s="143" t="n">
        <f aca="false">SUM(K262:K270)</f>
        <v>0</v>
      </c>
      <c r="L271" s="143" t="n">
        <f aca="false">SUM(L262:L270)</f>
        <v>0</v>
      </c>
      <c r="M271" s="143" t="n">
        <f aca="false">SUM(M262:M270)</f>
        <v>0</v>
      </c>
      <c r="N271" s="143" t="n">
        <f aca="false">SUM(N262:N270)</f>
        <v>0</v>
      </c>
      <c r="O271" s="143" t="n">
        <f aca="false">SUM(O262:O270)</f>
        <v>0</v>
      </c>
      <c r="P271" s="143" t="n">
        <f aca="false">SUM(P262:P270)</f>
        <v>0</v>
      </c>
      <c r="Q271" s="143" t="n">
        <f aca="false">SUM(Q262:Q270)</f>
        <v>0</v>
      </c>
      <c r="R271" s="143" t="n">
        <f aca="false">SUM(R262:R270)</f>
        <v>0</v>
      </c>
      <c r="S271" s="143" t="n">
        <f aca="false">SUM(S262:S270)</f>
        <v>0</v>
      </c>
      <c r="T271" s="143" t="n">
        <f aca="false">SUM(T262:T270)</f>
        <v>5915034.39990312</v>
      </c>
      <c r="U271" s="143" t="n">
        <f aca="false">SUM(U262:U270)</f>
        <v>0</v>
      </c>
      <c r="V271" s="165"/>
    </row>
    <row r="272" customFormat="false" ht="12.75" hidden="false" customHeight="true" outlineLevel="0" collapsed="false">
      <c r="A272" s="164" t="s">
        <v>316</v>
      </c>
      <c r="B272" s="164"/>
      <c r="C272" s="139" t="n">
        <f aca="false">C249+C261+C271</f>
        <v>80025633.1725075</v>
      </c>
      <c r="D272" s="139" t="n">
        <f aca="false">D249+D261+D271</f>
        <v>3422588</v>
      </c>
      <c r="E272" s="139" t="n">
        <f aca="false">E249+E261+E271</f>
        <v>7880887.31</v>
      </c>
      <c r="F272" s="139" t="n">
        <f aca="false">F249+F261+F271</f>
        <v>0</v>
      </c>
      <c r="G272" s="139" t="n">
        <f aca="false">G249+G261+G271</f>
        <v>2998141.59</v>
      </c>
      <c r="H272" s="139" t="n">
        <f aca="false">H249+H261+H271</f>
        <v>0</v>
      </c>
      <c r="I272" s="139" t="n">
        <f aca="false">I249+I261+I271</f>
        <v>3082941.15</v>
      </c>
      <c r="J272" s="139" t="n">
        <f aca="false">J249+J261+J271</f>
        <v>0</v>
      </c>
      <c r="K272" s="139" t="n">
        <f aca="false">K249+K261+K271</f>
        <v>0</v>
      </c>
      <c r="L272" s="139" t="n">
        <f aca="false">L249+L261+L271</f>
        <v>0</v>
      </c>
      <c r="M272" s="139" t="n">
        <f aca="false">M249+M261+M271</f>
        <v>27379591.33</v>
      </c>
      <c r="N272" s="139" t="n">
        <f aca="false">N249+N261+N271</f>
        <v>0</v>
      </c>
      <c r="O272" s="139" t="n">
        <f aca="false">O249+O261+O271</f>
        <v>158711.69</v>
      </c>
      <c r="P272" s="139" t="n">
        <f aca="false">P249+P261+P271</f>
        <v>0</v>
      </c>
      <c r="Q272" s="139" t="n">
        <f aca="false">Q249+Q261+Q271</f>
        <v>24270208.744</v>
      </c>
      <c r="R272" s="139" t="n">
        <f aca="false">R249+R261+R271</f>
        <v>888873.742</v>
      </c>
      <c r="S272" s="139" t="n">
        <f aca="false">S249+S261+S271</f>
        <v>352078.764</v>
      </c>
      <c r="T272" s="140" t="n">
        <f aca="false">T249+T261+T271</f>
        <v>8273524.90990312</v>
      </c>
      <c r="U272" s="139" t="n">
        <f aca="false">U249+U261+U271</f>
        <v>1318085.9426044</v>
      </c>
      <c r="V272" s="167"/>
    </row>
    <row r="273" customFormat="false" ht="12.75" hidden="false" customHeight="true" outlineLevel="0" collapsed="false">
      <c r="A273" s="148" t="s">
        <v>317</v>
      </c>
      <c r="B273" s="148"/>
      <c r="C273" s="127"/>
      <c r="D273" s="127"/>
      <c r="E273" s="127"/>
      <c r="F273" s="127"/>
      <c r="G273" s="127"/>
      <c r="H273" s="127"/>
      <c r="I273" s="127"/>
      <c r="J273" s="133"/>
      <c r="K273" s="133"/>
      <c r="L273" s="149"/>
      <c r="M273" s="127"/>
      <c r="N273" s="133"/>
      <c r="O273" s="133"/>
      <c r="P273" s="127"/>
      <c r="Q273" s="127"/>
      <c r="R273" s="127"/>
      <c r="S273" s="127"/>
      <c r="T273" s="127"/>
      <c r="U273" s="127"/>
      <c r="V273" s="125"/>
    </row>
    <row r="274" customFormat="false" ht="12.75" hidden="false" customHeight="true" outlineLevel="0" collapsed="false">
      <c r="A274" s="125" t="n">
        <v>1</v>
      </c>
      <c r="B274" s="126" t="s">
        <v>318</v>
      </c>
      <c r="C274" s="127" t="n">
        <f aca="false">D274+E274+F274+G274+H274+I274+K274+M274+O274+Q274+R274+S274+T274+U274</f>
        <v>68391.4</v>
      </c>
      <c r="D274" s="127"/>
      <c r="E274" s="127"/>
      <c r="F274" s="127"/>
      <c r="G274" s="127"/>
      <c r="H274" s="127"/>
      <c r="I274" s="127"/>
      <c r="J274" s="133"/>
      <c r="K274" s="133"/>
      <c r="L274" s="149"/>
      <c r="M274" s="127"/>
      <c r="N274" s="133"/>
      <c r="O274" s="133"/>
      <c r="P274" s="127"/>
      <c r="Q274" s="127"/>
      <c r="R274" s="127"/>
      <c r="S274" s="133"/>
      <c r="T274" s="129" t="n">
        <v>68391.4</v>
      </c>
      <c r="U274" s="127"/>
      <c r="V274" s="125" t="n">
        <v>2022</v>
      </c>
    </row>
    <row r="275" customFormat="false" ht="12.75" hidden="false" customHeight="true" outlineLevel="0" collapsed="false">
      <c r="A275" s="125" t="n">
        <v>2</v>
      </c>
      <c r="B275" s="126" t="s">
        <v>319</v>
      </c>
      <c r="C275" s="127" t="n">
        <f aca="false">D275+E275+F275+G275+H275+I275+K275+M275+O275+Q275+R275+S275+T275+U275</f>
        <v>8752139.06</v>
      </c>
      <c r="D275" s="127" t="n">
        <v>337066.81</v>
      </c>
      <c r="E275" s="127" t="n">
        <v>1362509.57</v>
      </c>
      <c r="F275" s="127"/>
      <c r="G275" s="127" t="n">
        <v>148882.14</v>
      </c>
      <c r="H275" s="127"/>
      <c r="I275" s="127" t="n">
        <v>216763.08</v>
      </c>
      <c r="J275" s="133"/>
      <c r="K275" s="133"/>
      <c r="L275" s="149"/>
      <c r="M275" s="127" t="n">
        <v>2941328.2</v>
      </c>
      <c r="N275" s="133"/>
      <c r="O275" s="127"/>
      <c r="P275" s="127"/>
      <c r="Q275" s="127" t="n">
        <v>3562217.64</v>
      </c>
      <c r="R275" s="127"/>
      <c r="S275" s="127"/>
      <c r="T275" s="127"/>
      <c r="U275" s="127" t="n">
        <v>183371.62</v>
      </c>
      <c r="V275" s="125" t="n">
        <v>2022</v>
      </c>
    </row>
    <row r="276" customFormat="false" ht="12.75" hidden="false" customHeight="true" outlineLevel="0" collapsed="false">
      <c r="A276" s="125" t="n">
        <v>3</v>
      </c>
      <c r="B276" s="126" t="s">
        <v>320</v>
      </c>
      <c r="C276" s="127" t="n">
        <f aca="false">D276+E276+F276+G276+H276+I276+K276+M276+O276+Q276+R276+S276+T276+U276</f>
        <v>5208302.95</v>
      </c>
      <c r="D276" s="127" t="n">
        <v>494601.57</v>
      </c>
      <c r="E276" s="127" t="n">
        <v>906732.56</v>
      </c>
      <c r="F276" s="127"/>
      <c r="G276" s="127" t="n">
        <v>248231.6</v>
      </c>
      <c r="H276" s="127"/>
      <c r="I276" s="127" t="n">
        <v>346390.35</v>
      </c>
      <c r="J276" s="133"/>
      <c r="K276" s="133"/>
      <c r="L276" s="149"/>
      <c r="M276" s="127" t="n">
        <v>3102687.6</v>
      </c>
      <c r="N276" s="133"/>
      <c r="O276" s="127"/>
      <c r="P276" s="127"/>
      <c r="Q276" s="127"/>
      <c r="R276" s="127"/>
      <c r="S276" s="127"/>
      <c r="T276" s="127"/>
      <c r="U276" s="127" t="n">
        <v>109659.27</v>
      </c>
      <c r="V276" s="125" t="n">
        <v>2022</v>
      </c>
    </row>
    <row r="277" s="173" customFormat="true" ht="12.75" hidden="false" customHeight="true" outlineLevel="0" collapsed="false">
      <c r="A277" s="154" t="s">
        <v>322</v>
      </c>
      <c r="B277" s="154"/>
      <c r="C277" s="143" t="n">
        <f aca="false">SUM(C274:C276)</f>
        <v>14028833.41</v>
      </c>
      <c r="D277" s="143" t="n">
        <f aca="false">SUM(D274:D276)</f>
        <v>831668.38</v>
      </c>
      <c r="E277" s="143" t="n">
        <f aca="false">SUM(E274:E276)</f>
        <v>2269242.13</v>
      </c>
      <c r="F277" s="143" t="n">
        <f aca="false">SUM(F274:F276)</f>
        <v>0</v>
      </c>
      <c r="G277" s="143" t="n">
        <f aca="false">SUM(G274:G276)</f>
        <v>397113.74</v>
      </c>
      <c r="H277" s="143" t="n">
        <f aca="false">SUM(H274:H276)</f>
        <v>0</v>
      </c>
      <c r="I277" s="143" t="n">
        <f aca="false">SUM(I274:I276)</f>
        <v>563153.43</v>
      </c>
      <c r="J277" s="143" t="n">
        <f aca="false">SUM(J274:J276)</f>
        <v>0</v>
      </c>
      <c r="K277" s="143" t="n">
        <f aca="false">SUM(K274:K276)</f>
        <v>0</v>
      </c>
      <c r="L277" s="143" t="n">
        <f aca="false">SUM(L274:L276)</f>
        <v>0</v>
      </c>
      <c r="M277" s="143" t="n">
        <f aca="false">SUM(M274:M276)</f>
        <v>6044015.8</v>
      </c>
      <c r="N277" s="143" t="n">
        <f aca="false">SUM(N274:N276)</f>
        <v>0</v>
      </c>
      <c r="O277" s="143" t="n">
        <f aca="false">SUM(O274:O276)</f>
        <v>0</v>
      </c>
      <c r="P277" s="143" t="n">
        <f aca="false">SUM(P274:P276)</f>
        <v>0</v>
      </c>
      <c r="Q277" s="143" t="n">
        <f aca="false">SUM(Q274:Q276)</f>
        <v>3562217.64</v>
      </c>
      <c r="R277" s="143" t="n">
        <f aca="false">SUM(R274:R276)</f>
        <v>0</v>
      </c>
      <c r="S277" s="143" t="n">
        <f aca="false">SUM(S274:S276)</f>
        <v>0</v>
      </c>
      <c r="T277" s="144" t="n">
        <f aca="false">SUM(T274:T276)</f>
        <v>68391.4</v>
      </c>
      <c r="U277" s="143" t="n">
        <f aca="false">SUM(U274:U276)</f>
        <v>293030.89</v>
      </c>
      <c r="V277" s="165"/>
      <c r="W277" s="155"/>
      <c r="X277" s="155"/>
      <c r="Y277" s="155"/>
      <c r="Z277" s="155"/>
      <c r="AA277" s="155"/>
      <c r="AB277" s="155"/>
      <c r="AC277" s="155"/>
      <c r="AD277" s="155"/>
      <c r="AE277" s="155"/>
      <c r="AF277" s="155"/>
      <c r="AG277" s="155"/>
      <c r="AH277" s="155"/>
      <c r="AI277" s="155"/>
      <c r="AJ277" s="155"/>
      <c r="AK277" s="155"/>
      <c r="AL277" s="155"/>
      <c r="AM277" s="155"/>
      <c r="AN277" s="155"/>
      <c r="AO277" s="155"/>
      <c r="AP277" s="155"/>
      <c r="AQ277" s="155"/>
      <c r="AR277" s="155"/>
      <c r="AS277" s="155"/>
      <c r="AT277" s="155"/>
      <c r="AU277" s="155"/>
      <c r="AV277" s="155"/>
      <c r="AW277" s="155"/>
      <c r="AX277" s="155"/>
      <c r="AY277" s="155"/>
      <c r="AZ277" s="155"/>
      <c r="BA277" s="155"/>
      <c r="BB277" s="155"/>
      <c r="BC277" s="155"/>
      <c r="BD277" s="155"/>
      <c r="BE277" s="155"/>
      <c r="BF277" s="155"/>
      <c r="BG277" s="155"/>
      <c r="BH277" s="155"/>
      <c r="BI277" s="155"/>
      <c r="BJ277" s="155"/>
      <c r="BK277" s="155"/>
      <c r="BL277" s="155"/>
      <c r="BM277" s="155"/>
      <c r="BN277" s="155"/>
      <c r="BO277" s="155"/>
      <c r="BP277" s="155"/>
      <c r="BQ277" s="155"/>
      <c r="BR277" s="155"/>
      <c r="BS277" s="155"/>
      <c r="BT277" s="155"/>
      <c r="BU277" s="155"/>
      <c r="BV277" s="155"/>
      <c r="BW277" s="155"/>
      <c r="BX277" s="155"/>
      <c r="BY277" s="155"/>
      <c r="BZ277" s="155"/>
      <c r="CA277" s="155"/>
      <c r="CB277" s="155"/>
      <c r="CC277" s="155"/>
      <c r="CD277" s="155"/>
      <c r="CE277" s="155"/>
      <c r="CF277" s="155"/>
      <c r="CG277" s="155"/>
      <c r="CH277" s="155"/>
      <c r="CI277" s="155"/>
      <c r="CJ277" s="155"/>
      <c r="CK277" s="155"/>
      <c r="CL277" s="155"/>
      <c r="CM277" s="155"/>
      <c r="CN277" s="155"/>
      <c r="CO277" s="155"/>
      <c r="CP277" s="155"/>
      <c r="CQ277" s="155"/>
      <c r="CR277" s="155"/>
      <c r="CS277" s="155"/>
      <c r="CT277" s="155"/>
      <c r="CU277" s="155"/>
      <c r="CV277" s="155"/>
      <c r="CW277" s="155"/>
      <c r="CX277" s="155"/>
      <c r="CY277" s="155"/>
      <c r="CZ277" s="155"/>
      <c r="DA277" s="155"/>
      <c r="DB277" s="155"/>
      <c r="DC277" s="155"/>
      <c r="DD277" s="155"/>
      <c r="DE277" s="155"/>
      <c r="DF277" s="155"/>
      <c r="DG277" s="155"/>
      <c r="DH277" s="155"/>
      <c r="DI277" s="155"/>
      <c r="DJ277" s="155"/>
      <c r="DK277" s="155"/>
      <c r="DL277" s="155"/>
      <c r="DM277" s="155"/>
      <c r="DN277" s="155"/>
      <c r="DO277" s="155"/>
      <c r="DP277" s="155"/>
      <c r="DQ277" s="155"/>
      <c r="DR277" s="155"/>
      <c r="DS277" s="155"/>
      <c r="DT277" s="155"/>
      <c r="DU277" s="155"/>
      <c r="DV277" s="155"/>
      <c r="DW277" s="155"/>
      <c r="DX277" s="155"/>
      <c r="DY277" s="155"/>
      <c r="DZ277" s="155"/>
      <c r="EA277" s="155"/>
      <c r="EB277" s="155"/>
    </row>
    <row r="278" customFormat="false" ht="12.75" hidden="false" customHeight="true" outlineLevel="0" collapsed="false">
      <c r="A278" s="125" t="n">
        <v>1</v>
      </c>
      <c r="B278" s="126" t="s">
        <v>323</v>
      </c>
      <c r="C278" s="127" t="n">
        <f aca="false">D278+E278+F278+G278+H278+I278+K278+M278+O278+Q278+R278+S278+T278+U278</f>
        <v>7414630.4116</v>
      </c>
      <c r="D278" s="127" t="n">
        <v>449184</v>
      </c>
      <c r="E278" s="127" t="n">
        <v>1746158.62</v>
      </c>
      <c r="F278" s="127"/>
      <c r="G278" s="127" t="n">
        <v>333701</v>
      </c>
      <c r="H278" s="127"/>
      <c r="I278" s="127" t="n">
        <v>423373</v>
      </c>
      <c r="J278" s="133"/>
      <c r="K278" s="133"/>
      <c r="L278" s="149"/>
      <c r="M278" s="127" t="n">
        <v>4324231</v>
      </c>
      <c r="N278" s="133"/>
      <c r="O278" s="127"/>
      <c r="P278" s="127"/>
      <c r="Q278" s="127"/>
      <c r="R278" s="127"/>
      <c r="S278" s="127"/>
      <c r="T278" s="127"/>
      <c r="U278" s="127" t="n">
        <v>137982.7916</v>
      </c>
      <c r="V278" s="125" t="n">
        <v>2023</v>
      </c>
    </row>
    <row r="279" customFormat="false" ht="12.75" hidden="false" customHeight="true" outlineLevel="0" collapsed="false">
      <c r="A279" s="125" t="n">
        <v>2</v>
      </c>
      <c r="B279" s="126" t="s">
        <v>324</v>
      </c>
      <c r="C279" s="127" t="n">
        <f aca="false">D279+E279+F279+G279+H279+I279+K279+M279+O279+Q279+R279+S279+T279+U279</f>
        <v>2013284.23226</v>
      </c>
      <c r="D279" s="127" t="n">
        <v>458186.56</v>
      </c>
      <c r="E279" s="127" t="n">
        <v>847634.52</v>
      </c>
      <c r="F279" s="127"/>
      <c r="G279" s="127" t="n">
        <v>283170.03</v>
      </c>
      <c r="H279" s="127"/>
      <c r="I279" s="127" t="n">
        <v>381191.47</v>
      </c>
      <c r="J279" s="133"/>
      <c r="K279" s="133"/>
      <c r="L279" s="149"/>
      <c r="M279" s="127"/>
      <c r="N279" s="133"/>
      <c r="O279" s="127"/>
      <c r="P279" s="127"/>
      <c r="Q279" s="127"/>
      <c r="R279" s="127"/>
      <c r="S279" s="127"/>
      <c r="T279" s="127"/>
      <c r="U279" s="127" t="n">
        <v>43101.65226</v>
      </c>
      <c r="V279" s="125" t="n">
        <v>2023</v>
      </c>
    </row>
    <row r="280" s="173" customFormat="true" ht="12.75" hidden="false" customHeight="true" outlineLevel="0" collapsed="false">
      <c r="A280" s="154" t="s">
        <v>325</v>
      </c>
      <c r="B280" s="154"/>
      <c r="C280" s="143" t="n">
        <f aca="false">SUM(C278:C279)</f>
        <v>9427914.64386</v>
      </c>
      <c r="D280" s="143" t="n">
        <f aca="false">SUM(D278:D279)</f>
        <v>907370.56</v>
      </c>
      <c r="E280" s="143" t="n">
        <f aca="false">SUM(E278:E279)</f>
        <v>2593793.14</v>
      </c>
      <c r="F280" s="143" t="n">
        <f aca="false">SUM(F278:F279)</f>
        <v>0</v>
      </c>
      <c r="G280" s="143" t="n">
        <f aca="false">SUM(G278:G279)</f>
        <v>616871.03</v>
      </c>
      <c r="H280" s="143" t="n">
        <f aca="false">SUM(H278:H279)</f>
        <v>0</v>
      </c>
      <c r="I280" s="143" t="n">
        <f aca="false">SUM(I278:I279)</f>
        <v>804564.47</v>
      </c>
      <c r="J280" s="143" t="n">
        <f aca="false">SUM(J278:J279)</f>
        <v>0</v>
      </c>
      <c r="K280" s="143" t="n">
        <f aca="false">SUM(K278:K279)</f>
        <v>0</v>
      </c>
      <c r="L280" s="143" t="n">
        <f aca="false">SUM(L278:L279)</f>
        <v>0</v>
      </c>
      <c r="M280" s="143" t="n">
        <f aca="false">SUM(M278:M279)</f>
        <v>4324231</v>
      </c>
      <c r="N280" s="143" t="n">
        <f aca="false">SUM(N278:N279)</f>
        <v>0</v>
      </c>
      <c r="O280" s="143" t="n">
        <f aca="false">SUM(O278:O279)</f>
        <v>0</v>
      </c>
      <c r="P280" s="143" t="n">
        <f aca="false">SUM(P278:P279)</f>
        <v>0</v>
      </c>
      <c r="Q280" s="143" t="n">
        <f aca="false">SUM(Q278:Q279)</f>
        <v>0</v>
      </c>
      <c r="R280" s="143" t="n">
        <f aca="false">SUM(R278:R279)</f>
        <v>0</v>
      </c>
      <c r="S280" s="143" t="n">
        <f aca="false">SUM(S278:S279)</f>
        <v>0</v>
      </c>
      <c r="T280" s="144" t="n">
        <f aca="false">SUM(T278:T279)</f>
        <v>0</v>
      </c>
      <c r="U280" s="143" t="n">
        <f aca="false">SUM(U278:U279)</f>
        <v>181084.44386</v>
      </c>
      <c r="V280" s="165"/>
      <c r="W280" s="155"/>
      <c r="X280" s="155"/>
      <c r="Y280" s="155"/>
      <c r="Z280" s="155"/>
      <c r="AA280" s="155"/>
      <c r="AB280" s="155"/>
      <c r="AC280" s="155"/>
      <c r="AD280" s="155"/>
      <c r="AE280" s="155"/>
      <c r="AF280" s="155"/>
      <c r="AG280" s="155"/>
      <c r="AH280" s="155"/>
      <c r="AI280" s="155"/>
      <c r="AJ280" s="155"/>
      <c r="AK280" s="155"/>
      <c r="AL280" s="155"/>
      <c r="AM280" s="155"/>
      <c r="AN280" s="155"/>
      <c r="AO280" s="155"/>
      <c r="AP280" s="155"/>
      <c r="AQ280" s="155"/>
      <c r="AR280" s="155"/>
      <c r="AS280" s="155"/>
      <c r="AT280" s="155"/>
      <c r="AU280" s="155"/>
      <c r="AV280" s="155"/>
      <c r="AW280" s="155"/>
      <c r="AX280" s="155"/>
      <c r="AY280" s="155"/>
      <c r="AZ280" s="155"/>
      <c r="BA280" s="155"/>
      <c r="BB280" s="155"/>
      <c r="BC280" s="155"/>
      <c r="BD280" s="155"/>
      <c r="BE280" s="155"/>
      <c r="BF280" s="155"/>
      <c r="BG280" s="155"/>
      <c r="BH280" s="155"/>
      <c r="BI280" s="155"/>
      <c r="BJ280" s="155"/>
      <c r="BK280" s="155"/>
      <c r="BL280" s="155"/>
      <c r="BM280" s="155"/>
      <c r="BN280" s="155"/>
      <c r="BO280" s="155"/>
      <c r="BP280" s="155"/>
      <c r="BQ280" s="155"/>
      <c r="BR280" s="155"/>
      <c r="BS280" s="155"/>
      <c r="BT280" s="155"/>
      <c r="BU280" s="155"/>
      <c r="BV280" s="155"/>
      <c r="BW280" s="155"/>
      <c r="BX280" s="155"/>
      <c r="BY280" s="155"/>
      <c r="BZ280" s="155"/>
      <c r="CA280" s="155"/>
      <c r="CB280" s="155"/>
      <c r="CC280" s="155"/>
      <c r="CD280" s="155"/>
      <c r="CE280" s="155"/>
      <c r="CF280" s="155"/>
      <c r="CG280" s="155"/>
      <c r="CH280" s="155"/>
      <c r="CI280" s="155"/>
      <c r="CJ280" s="155"/>
      <c r="CK280" s="155"/>
      <c r="CL280" s="155"/>
      <c r="CM280" s="155"/>
      <c r="CN280" s="155"/>
      <c r="CO280" s="155"/>
      <c r="CP280" s="155"/>
      <c r="CQ280" s="155"/>
      <c r="CR280" s="155"/>
      <c r="CS280" s="155"/>
      <c r="CT280" s="155"/>
      <c r="CU280" s="155"/>
      <c r="CV280" s="155"/>
      <c r="CW280" s="155"/>
      <c r="CX280" s="155"/>
      <c r="CY280" s="155"/>
      <c r="CZ280" s="155"/>
      <c r="DA280" s="155"/>
      <c r="DB280" s="155"/>
      <c r="DC280" s="155"/>
      <c r="DD280" s="155"/>
      <c r="DE280" s="155"/>
      <c r="DF280" s="155"/>
      <c r="DG280" s="155"/>
      <c r="DH280" s="155"/>
      <c r="DI280" s="155"/>
      <c r="DJ280" s="155"/>
      <c r="DK280" s="155"/>
      <c r="DL280" s="155"/>
      <c r="DM280" s="155"/>
      <c r="DN280" s="155"/>
      <c r="DO280" s="155"/>
      <c r="DP280" s="155"/>
      <c r="DQ280" s="155"/>
      <c r="DR280" s="155"/>
      <c r="DS280" s="155"/>
      <c r="DT280" s="155"/>
      <c r="DU280" s="155"/>
      <c r="DV280" s="155"/>
      <c r="DW280" s="155"/>
      <c r="DX280" s="155"/>
      <c r="DY280" s="155"/>
      <c r="DZ280" s="155"/>
      <c r="EA280" s="155"/>
      <c r="EB280" s="155"/>
    </row>
    <row r="281" s="173" customFormat="true" ht="12.75" hidden="false" customHeight="true" outlineLevel="0" collapsed="false">
      <c r="A281" s="125" t="n">
        <v>1</v>
      </c>
      <c r="B281" s="156" t="s">
        <v>326</v>
      </c>
      <c r="C281" s="127" t="n">
        <f aca="false">D281+E281+F281+G281+H281+I281+K281+M281+O281+Q281+R281+S281+T281+U281</f>
        <v>9642707.592168</v>
      </c>
      <c r="D281" s="127" t="n">
        <f aca="false">355482*1.3</f>
        <v>462126.6</v>
      </c>
      <c r="E281" s="127" t="n">
        <f aca="false">673339*1.3</f>
        <v>875340.7</v>
      </c>
      <c r="F281" s="127"/>
      <c r="G281" s="127" t="n">
        <v>338066.96</v>
      </c>
      <c r="H281" s="127"/>
      <c r="I281" s="127" t="n">
        <f aca="false">321684*1.3</f>
        <v>418189.2</v>
      </c>
      <c r="J281" s="127"/>
      <c r="K281" s="127"/>
      <c r="L281" s="127"/>
      <c r="M281" s="127" t="n">
        <f aca="false">2563834*1.3</f>
        <v>3332984.2</v>
      </c>
      <c r="N281" s="127"/>
      <c r="O281" s="127"/>
      <c r="P281" s="127"/>
      <c r="Q281" s="127" t="n">
        <f aca="false">1767512*1.3</f>
        <v>2297765.6</v>
      </c>
      <c r="R281" s="127" t="n">
        <v>1529290.84</v>
      </c>
      <c r="S281" s="127" t="n">
        <v>92218.28</v>
      </c>
      <c r="T281" s="127"/>
      <c r="U281" s="127" t="n">
        <v>296725.212168</v>
      </c>
      <c r="V281" s="125" t="n">
        <v>2024</v>
      </c>
      <c r="W281" s="155"/>
      <c r="X281" s="155"/>
      <c r="Y281" s="155"/>
      <c r="Z281" s="155"/>
      <c r="AA281" s="155"/>
      <c r="AB281" s="155"/>
      <c r="AC281" s="155"/>
      <c r="AD281" s="155"/>
      <c r="AE281" s="155"/>
      <c r="AF281" s="155"/>
      <c r="AG281" s="155"/>
      <c r="AH281" s="155"/>
      <c r="AI281" s="155"/>
      <c r="AJ281" s="155"/>
      <c r="AK281" s="155"/>
      <c r="AL281" s="155"/>
      <c r="AM281" s="155"/>
      <c r="AN281" s="155"/>
      <c r="AO281" s="155"/>
      <c r="AP281" s="155"/>
      <c r="AQ281" s="155"/>
      <c r="AR281" s="155"/>
      <c r="AS281" s="155"/>
      <c r="AT281" s="155"/>
      <c r="AU281" s="155"/>
      <c r="AV281" s="155"/>
      <c r="AW281" s="155"/>
      <c r="AX281" s="155"/>
      <c r="AY281" s="155"/>
      <c r="AZ281" s="155"/>
      <c r="BA281" s="155"/>
      <c r="BB281" s="155"/>
      <c r="BC281" s="155"/>
      <c r="BD281" s="155"/>
      <c r="BE281" s="155"/>
      <c r="BF281" s="155"/>
      <c r="BG281" s="155"/>
      <c r="BH281" s="155"/>
      <c r="BI281" s="155"/>
      <c r="BJ281" s="155"/>
      <c r="BK281" s="155"/>
      <c r="BL281" s="155"/>
      <c r="BM281" s="155"/>
      <c r="BN281" s="155"/>
      <c r="BO281" s="155"/>
      <c r="BP281" s="155"/>
      <c r="BQ281" s="155"/>
      <c r="BR281" s="155"/>
      <c r="BS281" s="155"/>
      <c r="BT281" s="155"/>
      <c r="BU281" s="155"/>
      <c r="BV281" s="155"/>
      <c r="BW281" s="155"/>
      <c r="BX281" s="155"/>
      <c r="BY281" s="155"/>
      <c r="BZ281" s="155"/>
      <c r="CA281" s="155"/>
      <c r="CB281" s="155"/>
      <c r="CC281" s="155"/>
      <c r="CD281" s="155"/>
      <c r="CE281" s="155"/>
      <c r="CF281" s="155"/>
      <c r="CG281" s="155"/>
      <c r="CH281" s="155"/>
      <c r="CI281" s="155"/>
      <c r="CJ281" s="155"/>
      <c r="CK281" s="155"/>
      <c r="CL281" s="155"/>
      <c r="CM281" s="155"/>
      <c r="CN281" s="155"/>
      <c r="CO281" s="155"/>
      <c r="CP281" s="155"/>
      <c r="CQ281" s="155"/>
      <c r="CR281" s="155"/>
      <c r="CS281" s="155"/>
      <c r="CT281" s="155"/>
      <c r="CU281" s="155"/>
      <c r="CV281" s="155"/>
      <c r="CW281" s="155"/>
      <c r="CX281" s="155"/>
      <c r="CY281" s="155"/>
      <c r="CZ281" s="155"/>
      <c r="DA281" s="155"/>
      <c r="DB281" s="155"/>
      <c r="DC281" s="155"/>
      <c r="DD281" s="155"/>
      <c r="DE281" s="155"/>
      <c r="DF281" s="155"/>
      <c r="DG281" s="155"/>
      <c r="DH281" s="155"/>
      <c r="DI281" s="155"/>
      <c r="DJ281" s="155"/>
      <c r="DK281" s="155"/>
      <c r="DL281" s="155"/>
      <c r="DM281" s="155"/>
      <c r="DN281" s="155"/>
      <c r="DO281" s="155"/>
      <c r="DP281" s="155"/>
      <c r="DQ281" s="155"/>
      <c r="DR281" s="155"/>
      <c r="DS281" s="155"/>
      <c r="DT281" s="155"/>
      <c r="DU281" s="155"/>
      <c r="DV281" s="155"/>
      <c r="DW281" s="155"/>
      <c r="DX281" s="155"/>
      <c r="DY281" s="155"/>
      <c r="DZ281" s="155"/>
      <c r="EA281" s="155"/>
      <c r="EB281" s="155"/>
    </row>
    <row r="282" s="173" customFormat="true" ht="12.75" hidden="false" customHeight="true" outlineLevel="0" collapsed="false">
      <c r="A282" s="125" t="n">
        <v>2</v>
      </c>
      <c r="B282" s="156" t="s">
        <v>320</v>
      </c>
      <c r="C282" s="127" t="n">
        <f aca="false">D282+E282+F282+G282+H282+I282+K282+M282+O282+Q282+R282+S282+T282+U282</f>
        <v>6559605.72</v>
      </c>
      <c r="D282" s="127"/>
      <c r="E282" s="127"/>
      <c r="F282" s="127"/>
      <c r="G282" s="127"/>
      <c r="H282" s="127"/>
      <c r="I282" s="127"/>
      <c r="J282" s="127"/>
      <c r="K282" s="127"/>
      <c r="L282" s="127"/>
      <c r="M282" s="127"/>
      <c r="N282" s="133"/>
      <c r="O282" s="127"/>
      <c r="P282" s="127"/>
      <c r="Q282" s="127" t="n">
        <v>6421495.17</v>
      </c>
      <c r="R282" s="127"/>
      <c r="S282" s="127"/>
      <c r="T282" s="127"/>
      <c r="U282" s="127" t="n">
        <f aca="false">247769.82-U276</f>
        <v>138110.55</v>
      </c>
      <c r="V282" s="125" t="n">
        <v>2024</v>
      </c>
      <c r="W282" s="155"/>
      <c r="X282" s="155"/>
      <c r="Y282" s="155"/>
      <c r="Z282" s="155"/>
      <c r="AA282" s="155"/>
      <c r="AB282" s="155"/>
      <c r="AC282" s="155"/>
      <c r="AD282" s="155"/>
      <c r="AE282" s="155"/>
      <c r="AF282" s="155"/>
      <c r="AG282" s="155"/>
      <c r="AH282" s="155"/>
      <c r="AI282" s="155"/>
      <c r="AJ282" s="155"/>
      <c r="AK282" s="155"/>
      <c r="AL282" s="155"/>
      <c r="AM282" s="155"/>
      <c r="AN282" s="155"/>
      <c r="AO282" s="155"/>
      <c r="AP282" s="155"/>
      <c r="AQ282" s="155"/>
      <c r="AR282" s="155"/>
      <c r="AS282" s="155"/>
      <c r="AT282" s="155"/>
      <c r="AU282" s="155"/>
      <c r="AV282" s="155"/>
      <c r="AW282" s="155"/>
      <c r="AX282" s="155"/>
      <c r="AY282" s="155"/>
      <c r="AZ282" s="155"/>
      <c r="BA282" s="155"/>
      <c r="BB282" s="155"/>
      <c r="BC282" s="155"/>
      <c r="BD282" s="155"/>
      <c r="BE282" s="155"/>
      <c r="BF282" s="155"/>
      <c r="BG282" s="155"/>
      <c r="BH282" s="155"/>
      <c r="BI282" s="155"/>
      <c r="BJ282" s="155"/>
      <c r="BK282" s="155"/>
      <c r="BL282" s="155"/>
      <c r="BM282" s="155"/>
      <c r="BN282" s="155"/>
      <c r="BO282" s="155"/>
      <c r="BP282" s="155"/>
      <c r="BQ282" s="155"/>
      <c r="BR282" s="155"/>
      <c r="BS282" s="155"/>
      <c r="BT282" s="155"/>
      <c r="BU282" s="155"/>
      <c r="BV282" s="155"/>
      <c r="BW282" s="155"/>
      <c r="BX282" s="155"/>
      <c r="BY282" s="155"/>
      <c r="BZ282" s="155"/>
      <c r="CA282" s="155"/>
      <c r="CB282" s="155"/>
      <c r="CC282" s="155"/>
      <c r="CD282" s="155"/>
      <c r="CE282" s="155"/>
      <c r="CF282" s="155"/>
      <c r="CG282" s="155"/>
      <c r="CH282" s="155"/>
      <c r="CI282" s="155"/>
      <c r="CJ282" s="155"/>
      <c r="CK282" s="155"/>
      <c r="CL282" s="155"/>
      <c r="CM282" s="155"/>
      <c r="CN282" s="155"/>
      <c r="CO282" s="155"/>
      <c r="CP282" s="155"/>
      <c r="CQ282" s="155"/>
      <c r="CR282" s="155"/>
      <c r="CS282" s="155"/>
      <c r="CT282" s="155"/>
      <c r="CU282" s="155"/>
      <c r="CV282" s="155"/>
      <c r="CW282" s="155"/>
      <c r="CX282" s="155"/>
      <c r="CY282" s="155"/>
      <c r="CZ282" s="155"/>
      <c r="DA282" s="155"/>
      <c r="DB282" s="155"/>
      <c r="DC282" s="155"/>
      <c r="DD282" s="155"/>
      <c r="DE282" s="155"/>
      <c r="DF282" s="155"/>
      <c r="DG282" s="155"/>
      <c r="DH282" s="155"/>
      <c r="DI282" s="155"/>
      <c r="DJ282" s="155"/>
      <c r="DK282" s="155"/>
      <c r="DL282" s="155"/>
      <c r="DM282" s="155"/>
      <c r="DN282" s="155"/>
      <c r="DO282" s="155"/>
      <c r="DP282" s="155"/>
      <c r="DQ282" s="155"/>
      <c r="DR282" s="155"/>
      <c r="DS282" s="155"/>
      <c r="DT282" s="155"/>
      <c r="DU282" s="155"/>
      <c r="DV282" s="155"/>
      <c r="DW282" s="155"/>
      <c r="DX282" s="155"/>
      <c r="DY282" s="155"/>
      <c r="DZ282" s="155"/>
      <c r="EA282" s="155"/>
      <c r="EB282" s="155"/>
    </row>
    <row r="283" s="173" customFormat="true" ht="12.75" hidden="false" customHeight="true" outlineLevel="0" collapsed="false">
      <c r="A283" s="125" t="n">
        <v>3</v>
      </c>
      <c r="B283" s="156" t="s">
        <v>324</v>
      </c>
      <c r="C283" s="127" t="n">
        <f aca="false">D283+E283+F283+G283+H283+I283+K283+M283+O283+Q283+R283+S283+T283+U283</f>
        <v>6913415.45734</v>
      </c>
      <c r="D283" s="127"/>
      <c r="E283" s="127"/>
      <c r="F283" s="127"/>
      <c r="G283" s="127"/>
      <c r="H283" s="127"/>
      <c r="I283" s="127"/>
      <c r="J283" s="127"/>
      <c r="K283" s="127"/>
      <c r="L283" s="127"/>
      <c r="M283" s="127" t="n">
        <v>3466483.49</v>
      </c>
      <c r="N283" s="133"/>
      <c r="O283" s="127"/>
      <c r="P283" s="127"/>
      <c r="Q283" s="127" t="n">
        <v>3302084.61</v>
      </c>
      <c r="R283" s="127"/>
      <c r="S283" s="127"/>
      <c r="T283" s="127"/>
      <c r="U283" s="127" t="n">
        <f aca="false">(M283+Q283)*2.14%</f>
        <v>144847.35734</v>
      </c>
      <c r="V283" s="125" t="n">
        <v>2024</v>
      </c>
      <c r="W283" s="155"/>
      <c r="X283" s="155"/>
      <c r="Y283" s="155"/>
      <c r="Z283" s="155"/>
      <c r="AA283" s="155"/>
      <c r="AB283" s="155"/>
      <c r="AC283" s="155"/>
      <c r="AD283" s="155"/>
      <c r="AE283" s="155"/>
      <c r="AF283" s="155"/>
      <c r="AG283" s="155"/>
      <c r="AH283" s="155"/>
      <c r="AI283" s="155"/>
      <c r="AJ283" s="155"/>
      <c r="AK283" s="155"/>
      <c r="AL283" s="155"/>
      <c r="AM283" s="155"/>
      <c r="AN283" s="155"/>
      <c r="AO283" s="155"/>
      <c r="AP283" s="155"/>
      <c r="AQ283" s="155"/>
      <c r="AR283" s="155"/>
      <c r="AS283" s="155"/>
      <c r="AT283" s="155"/>
      <c r="AU283" s="155"/>
      <c r="AV283" s="155"/>
      <c r="AW283" s="155"/>
      <c r="AX283" s="155"/>
      <c r="AY283" s="155"/>
      <c r="AZ283" s="155"/>
      <c r="BA283" s="155"/>
      <c r="BB283" s="155"/>
      <c r="BC283" s="155"/>
      <c r="BD283" s="155"/>
      <c r="BE283" s="155"/>
      <c r="BF283" s="155"/>
      <c r="BG283" s="155"/>
      <c r="BH283" s="155"/>
      <c r="BI283" s="155"/>
      <c r="BJ283" s="155"/>
      <c r="BK283" s="155"/>
      <c r="BL283" s="155"/>
      <c r="BM283" s="155"/>
      <c r="BN283" s="155"/>
      <c r="BO283" s="155"/>
      <c r="BP283" s="155"/>
      <c r="BQ283" s="155"/>
      <c r="BR283" s="155"/>
      <c r="BS283" s="155"/>
      <c r="BT283" s="155"/>
      <c r="BU283" s="155"/>
      <c r="BV283" s="155"/>
      <c r="BW283" s="155"/>
      <c r="BX283" s="155"/>
      <c r="BY283" s="155"/>
      <c r="BZ283" s="155"/>
      <c r="CA283" s="155"/>
      <c r="CB283" s="155"/>
      <c r="CC283" s="155"/>
      <c r="CD283" s="155"/>
      <c r="CE283" s="155"/>
      <c r="CF283" s="155"/>
      <c r="CG283" s="155"/>
      <c r="CH283" s="155"/>
      <c r="CI283" s="155"/>
      <c r="CJ283" s="155"/>
      <c r="CK283" s="155"/>
      <c r="CL283" s="155"/>
      <c r="CM283" s="155"/>
      <c r="CN283" s="155"/>
      <c r="CO283" s="155"/>
      <c r="CP283" s="155"/>
      <c r="CQ283" s="155"/>
      <c r="CR283" s="155"/>
      <c r="CS283" s="155"/>
      <c r="CT283" s="155"/>
      <c r="CU283" s="155"/>
      <c r="CV283" s="155"/>
      <c r="CW283" s="155"/>
      <c r="CX283" s="155"/>
      <c r="CY283" s="155"/>
      <c r="CZ283" s="155"/>
      <c r="DA283" s="155"/>
      <c r="DB283" s="155"/>
      <c r="DC283" s="155"/>
      <c r="DD283" s="155"/>
      <c r="DE283" s="155"/>
      <c r="DF283" s="155"/>
      <c r="DG283" s="155"/>
      <c r="DH283" s="155"/>
      <c r="DI283" s="155"/>
      <c r="DJ283" s="155"/>
      <c r="DK283" s="155"/>
      <c r="DL283" s="155"/>
      <c r="DM283" s="155"/>
      <c r="DN283" s="155"/>
      <c r="DO283" s="155"/>
      <c r="DP283" s="155"/>
      <c r="DQ283" s="155"/>
      <c r="DR283" s="155"/>
      <c r="DS283" s="155"/>
      <c r="DT283" s="155"/>
      <c r="DU283" s="155"/>
      <c r="DV283" s="155"/>
      <c r="DW283" s="155"/>
      <c r="DX283" s="155"/>
      <c r="DY283" s="155"/>
      <c r="DZ283" s="155"/>
      <c r="EA283" s="155"/>
      <c r="EB283" s="155"/>
    </row>
    <row r="284" s="173" customFormat="true" ht="12.75" hidden="false" customHeight="true" outlineLevel="0" collapsed="false">
      <c r="A284" s="125" t="n">
        <v>4</v>
      </c>
      <c r="B284" s="163" t="s">
        <v>323</v>
      </c>
      <c r="C284" s="127" t="n">
        <f aca="false">D284+E284+F284+G284+H284+I284+K284+M284+O284+Q284+R284+S284+T284+U284</f>
        <v>3441710.4614</v>
      </c>
      <c r="D284" s="127"/>
      <c r="E284" s="127"/>
      <c r="F284" s="127"/>
      <c r="G284" s="127"/>
      <c r="H284" s="127"/>
      <c r="I284" s="127"/>
      <c r="J284" s="127"/>
      <c r="K284" s="127"/>
      <c r="L284" s="127"/>
      <c r="M284" s="127"/>
      <c r="N284" s="133"/>
      <c r="O284" s="127"/>
      <c r="P284" s="127"/>
      <c r="Q284" s="127" t="n">
        <v>3369601</v>
      </c>
      <c r="R284" s="127"/>
      <c r="S284" s="127"/>
      <c r="T284" s="127"/>
      <c r="U284" s="127" t="n">
        <f aca="false">Q284*2.14%</f>
        <v>72109.4614</v>
      </c>
      <c r="V284" s="125" t="n">
        <v>2024</v>
      </c>
      <c r="W284" s="155"/>
      <c r="X284" s="155"/>
      <c r="Y284" s="155"/>
      <c r="Z284" s="155"/>
      <c r="AA284" s="155"/>
      <c r="AB284" s="155"/>
      <c r="AC284" s="155"/>
      <c r="AD284" s="155"/>
      <c r="AE284" s="155"/>
      <c r="AF284" s="155"/>
      <c r="AG284" s="155"/>
      <c r="AH284" s="155"/>
      <c r="AI284" s="155"/>
      <c r="AJ284" s="155"/>
      <c r="AK284" s="155"/>
      <c r="AL284" s="155"/>
      <c r="AM284" s="155"/>
      <c r="AN284" s="155"/>
      <c r="AO284" s="155"/>
      <c r="AP284" s="155"/>
      <c r="AQ284" s="155"/>
      <c r="AR284" s="155"/>
      <c r="AS284" s="155"/>
      <c r="AT284" s="155"/>
      <c r="AU284" s="155"/>
      <c r="AV284" s="155"/>
      <c r="AW284" s="155"/>
      <c r="AX284" s="155"/>
      <c r="AY284" s="155"/>
      <c r="AZ284" s="155"/>
      <c r="BA284" s="155"/>
      <c r="BB284" s="155"/>
      <c r="BC284" s="155"/>
      <c r="BD284" s="155"/>
      <c r="BE284" s="155"/>
      <c r="BF284" s="155"/>
      <c r="BG284" s="155"/>
      <c r="BH284" s="155"/>
      <c r="BI284" s="155"/>
      <c r="BJ284" s="155"/>
      <c r="BK284" s="155"/>
      <c r="BL284" s="155"/>
      <c r="BM284" s="155"/>
      <c r="BN284" s="155"/>
      <c r="BO284" s="155"/>
      <c r="BP284" s="155"/>
      <c r="BQ284" s="155"/>
      <c r="BR284" s="155"/>
      <c r="BS284" s="155"/>
      <c r="BT284" s="155"/>
      <c r="BU284" s="155"/>
      <c r="BV284" s="155"/>
      <c r="BW284" s="155"/>
      <c r="BX284" s="155"/>
      <c r="BY284" s="155"/>
      <c r="BZ284" s="155"/>
      <c r="CA284" s="155"/>
      <c r="CB284" s="155"/>
      <c r="CC284" s="155"/>
      <c r="CD284" s="155"/>
      <c r="CE284" s="155"/>
      <c r="CF284" s="155"/>
      <c r="CG284" s="155"/>
      <c r="CH284" s="155"/>
      <c r="CI284" s="155"/>
      <c r="CJ284" s="155"/>
      <c r="CK284" s="155"/>
      <c r="CL284" s="155"/>
      <c r="CM284" s="155"/>
      <c r="CN284" s="155"/>
      <c r="CO284" s="155"/>
      <c r="CP284" s="155"/>
      <c r="CQ284" s="155"/>
      <c r="CR284" s="155"/>
      <c r="CS284" s="155"/>
      <c r="CT284" s="155"/>
      <c r="CU284" s="155"/>
      <c r="CV284" s="155"/>
      <c r="CW284" s="155"/>
      <c r="CX284" s="155"/>
      <c r="CY284" s="155"/>
      <c r="CZ284" s="155"/>
      <c r="DA284" s="155"/>
      <c r="DB284" s="155"/>
      <c r="DC284" s="155"/>
      <c r="DD284" s="155"/>
      <c r="DE284" s="155"/>
      <c r="DF284" s="155"/>
      <c r="DG284" s="155"/>
      <c r="DH284" s="155"/>
      <c r="DI284" s="155"/>
      <c r="DJ284" s="155"/>
      <c r="DK284" s="155"/>
      <c r="DL284" s="155"/>
      <c r="DM284" s="155"/>
      <c r="DN284" s="155"/>
      <c r="DO284" s="155"/>
      <c r="DP284" s="155"/>
      <c r="DQ284" s="155"/>
      <c r="DR284" s="155"/>
      <c r="DS284" s="155"/>
      <c r="DT284" s="155"/>
      <c r="DU284" s="155"/>
      <c r="DV284" s="155"/>
      <c r="DW284" s="155"/>
      <c r="DX284" s="155"/>
      <c r="DY284" s="155"/>
      <c r="DZ284" s="155"/>
      <c r="EA284" s="155"/>
      <c r="EB284" s="155"/>
    </row>
    <row r="285" s="173" customFormat="true" ht="12.75" hidden="false" customHeight="true" outlineLevel="0" collapsed="false">
      <c r="A285" s="125" t="n">
        <v>5</v>
      </c>
      <c r="B285" s="174" t="s">
        <v>327</v>
      </c>
      <c r="C285" s="127" t="n">
        <f aca="false">D285+E285+F285+G285+H285+I285+K285+M285+O285+Q285+R285+S285+T285+U285</f>
        <v>15146381.72</v>
      </c>
      <c r="D285" s="127" t="n">
        <v>1065847.97</v>
      </c>
      <c r="E285" s="127" t="n">
        <v>2369531.81</v>
      </c>
      <c r="F285" s="127"/>
      <c r="G285" s="127" t="n">
        <v>471393.19</v>
      </c>
      <c r="H285" s="127"/>
      <c r="I285" s="127" t="n">
        <v>575031.4</v>
      </c>
      <c r="J285" s="127"/>
      <c r="K285" s="127"/>
      <c r="L285" s="127"/>
      <c r="M285" s="127" t="n">
        <v>4997158.65</v>
      </c>
      <c r="N285" s="127"/>
      <c r="O285" s="127"/>
      <c r="P285" s="127"/>
      <c r="Q285" s="127" t="n">
        <v>4468744</v>
      </c>
      <c r="R285" s="127" t="n">
        <v>853102.06</v>
      </c>
      <c r="S285" s="127"/>
      <c r="T285" s="127" t="n">
        <v>27243.68</v>
      </c>
      <c r="U285" s="127" t="n">
        <v>318328.96</v>
      </c>
      <c r="V285" s="125" t="n">
        <v>2024</v>
      </c>
      <c r="W285" s="155"/>
      <c r="X285" s="155"/>
      <c r="Y285" s="155"/>
      <c r="Z285" s="155"/>
      <c r="AA285" s="155"/>
      <c r="AB285" s="155"/>
      <c r="AC285" s="155"/>
      <c r="AD285" s="155"/>
      <c r="AE285" s="155"/>
      <c r="AF285" s="155"/>
      <c r="AG285" s="155"/>
      <c r="AH285" s="155"/>
      <c r="AI285" s="155"/>
      <c r="AJ285" s="155"/>
      <c r="AK285" s="155"/>
      <c r="AL285" s="155"/>
      <c r="AM285" s="155"/>
      <c r="AN285" s="155"/>
      <c r="AO285" s="155"/>
      <c r="AP285" s="155"/>
      <c r="AQ285" s="155"/>
      <c r="AR285" s="155"/>
      <c r="AS285" s="155"/>
      <c r="AT285" s="155"/>
      <c r="AU285" s="155"/>
      <c r="AV285" s="155"/>
      <c r="AW285" s="155"/>
      <c r="AX285" s="155"/>
      <c r="AY285" s="155"/>
      <c r="AZ285" s="155"/>
      <c r="BA285" s="155"/>
      <c r="BB285" s="155"/>
      <c r="BC285" s="155"/>
      <c r="BD285" s="155"/>
      <c r="BE285" s="155"/>
      <c r="BF285" s="155"/>
      <c r="BG285" s="155"/>
      <c r="BH285" s="155"/>
      <c r="BI285" s="155"/>
      <c r="BJ285" s="155"/>
      <c r="BK285" s="155"/>
      <c r="BL285" s="155"/>
      <c r="BM285" s="155"/>
      <c r="BN285" s="155"/>
      <c r="BO285" s="155"/>
      <c r="BP285" s="155"/>
      <c r="BQ285" s="155"/>
      <c r="BR285" s="155"/>
      <c r="BS285" s="155"/>
      <c r="BT285" s="155"/>
      <c r="BU285" s="155"/>
      <c r="BV285" s="155"/>
      <c r="BW285" s="155"/>
      <c r="BX285" s="155"/>
      <c r="BY285" s="155"/>
      <c r="BZ285" s="155"/>
      <c r="CA285" s="155"/>
      <c r="CB285" s="155"/>
      <c r="CC285" s="155"/>
      <c r="CD285" s="155"/>
      <c r="CE285" s="155"/>
      <c r="CF285" s="155"/>
      <c r="CG285" s="155"/>
      <c r="CH285" s="155"/>
      <c r="CI285" s="155"/>
      <c r="CJ285" s="155"/>
      <c r="CK285" s="155"/>
      <c r="CL285" s="155"/>
      <c r="CM285" s="155"/>
      <c r="CN285" s="155"/>
      <c r="CO285" s="155"/>
      <c r="CP285" s="155"/>
      <c r="CQ285" s="155"/>
      <c r="CR285" s="155"/>
      <c r="CS285" s="155"/>
      <c r="CT285" s="155"/>
      <c r="CU285" s="155"/>
      <c r="CV285" s="155"/>
      <c r="CW285" s="155"/>
      <c r="CX285" s="155"/>
      <c r="CY285" s="155"/>
      <c r="CZ285" s="155"/>
      <c r="DA285" s="155"/>
      <c r="DB285" s="155"/>
      <c r="DC285" s="155"/>
      <c r="DD285" s="155"/>
      <c r="DE285" s="155"/>
      <c r="DF285" s="155"/>
      <c r="DG285" s="155"/>
      <c r="DH285" s="155"/>
      <c r="DI285" s="155"/>
      <c r="DJ285" s="155"/>
      <c r="DK285" s="155"/>
      <c r="DL285" s="155"/>
      <c r="DM285" s="155"/>
      <c r="DN285" s="155"/>
      <c r="DO285" s="155"/>
      <c r="DP285" s="155"/>
      <c r="DQ285" s="155"/>
      <c r="DR285" s="155"/>
      <c r="DS285" s="155"/>
      <c r="DT285" s="155"/>
      <c r="DU285" s="155"/>
      <c r="DV285" s="155"/>
      <c r="DW285" s="155"/>
      <c r="DX285" s="155"/>
      <c r="DY285" s="155"/>
      <c r="DZ285" s="155"/>
      <c r="EA285" s="155"/>
      <c r="EB285" s="155"/>
    </row>
    <row r="286" s="173" customFormat="true" ht="12.75" hidden="false" customHeight="true" outlineLevel="0" collapsed="false">
      <c r="A286" s="154" t="s">
        <v>328</v>
      </c>
      <c r="B286" s="154"/>
      <c r="C286" s="143" t="n">
        <f aca="false">SUM(C281:C285)</f>
        <v>41703820.950908</v>
      </c>
      <c r="D286" s="143" t="n">
        <f aca="false">SUM(D281:D285)</f>
        <v>1527974.57</v>
      </c>
      <c r="E286" s="143" t="n">
        <f aca="false">SUM(E281:E285)</f>
        <v>3244872.51</v>
      </c>
      <c r="F286" s="143" t="n">
        <f aca="false">SUM(F281:F285)</f>
        <v>0</v>
      </c>
      <c r="G286" s="143" t="n">
        <f aca="false">SUM(G281:G285)</f>
        <v>809460.15</v>
      </c>
      <c r="H286" s="143" t="n">
        <f aca="false">SUM(H281:H285)</f>
        <v>0</v>
      </c>
      <c r="I286" s="143" t="n">
        <f aca="false">SUM(I281:I285)</f>
        <v>993220.6</v>
      </c>
      <c r="J286" s="143" t="n">
        <f aca="false">SUM(J281:J285)</f>
        <v>0</v>
      </c>
      <c r="K286" s="143" t="n">
        <f aca="false">SUM(K281:K285)</f>
        <v>0</v>
      </c>
      <c r="L286" s="143" t="n">
        <f aca="false">SUM(L281:L285)</f>
        <v>0</v>
      </c>
      <c r="M286" s="143" t="n">
        <f aca="false">SUM(M281:M285)</f>
        <v>11796626.34</v>
      </c>
      <c r="N286" s="143" t="n">
        <f aca="false">SUM(N281:N285)</f>
        <v>0</v>
      </c>
      <c r="O286" s="143" t="n">
        <f aca="false">SUM(O281:O285)</f>
        <v>0</v>
      </c>
      <c r="P286" s="143" t="n">
        <f aca="false">SUM(P281:P285)</f>
        <v>0</v>
      </c>
      <c r="Q286" s="143" t="n">
        <f aca="false">SUM(Q281:Q285)</f>
        <v>19859690.38</v>
      </c>
      <c r="R286" s="143" t="n">
        <f aca="false">SUM(R281:R285)</f>
        <v>2382392.9</v>
      </c>
      <c r="S286" s="143" t="n">
        <f aca="false">SUM(S281:S285)</f>
        <v>92218.28</v>
      </c>
      <c r="T286" s="143" t="n">
        <f aca="false">SUM(T281:T285)</f>
        <v>27243.68</v>
      </c>
      <c r="U286" s="143" t="n">
        <f aca="false">SUM(U281:U285)</f>
        <v>970121.540908</v>
      </c>
      <c r="V286" s="165"/>
      <c r="W286" s="155"/>
      <c r="X286" s="155"/>
      <c r="Y286" s="155"/>
      <c r="Z286" s="155"/>
      <c r="AA286" s="155"/>
      <c r="AB286" s="155"/>
      <c r="AC286" s="155"/>
      <c r="AD286" s="155"/>
      <c r="AE286" s="155"/>
      <c r="AF286" s="155"/>
      <c r="AG286" s="155"/>
      <c r="AH286" s="155"/>
      <c r="AI286" s="155"/>
      <c r="AJ286" s="155"/>
      <c r="AK286" s="155"/>
      <c r="AL286" s="155"/>
      <c r="AM286" s="155"/>
      <c r="AN286" s="155"/>
      <c r="AO286" s="155"/>
      <c r="AP286" s="155"/>
      <c r="AQ286" s="155"/>
      <c r="AR286" s="155"/>
      <c r="AS286" s="155"/>
      <c r="AT286" s="155"/>
      <c r="AU286" s="155"/>
      <c r="AV286" s="155"/>
      <c r="AW286" s="155"/>
      <c r="AX286" s="155"/>
      <c r="AY286" s="155"/>
      <c r="AZ286" s="155"/>
      <c r="BA286" s="155"/>
      <c r="BB286" s="155"/>
      <c r="BC286" s="155"/>
      <c r="BD286" s="155"/>
      <c r="BE286" s="155"/>
      <c r="BF286" s="155"/>
      <c r="BG286" s="155"/>
      <c r="BH286" s="155"/>
      <c r="BI286" s="155"/>
      <c r="BJ286" s="155"/>
      <c r="BK286" s="155"/>
      <c r="BL286" s="155"/>
      <c r="BM286" s="155"/>
      <c r="BN286" s="155"/>
      <c r="BO286" s="155"/>
      <c r="BP286" s="155"/>
      <c r="BQ286" s="155"/>
      <c r="BR286" s="155"/>
      <c r="BS286" s="155"/>
      <c r="BT286" s="155"/>
      <c r="BU286" s="155"/>
      <c r="BV286" s="155"/>
      <c r="BW286" s="155"/>
      <c r="BX286" s="155"/>
      <c r="BY286" s="155"/>
      <c r="BZ286" s="155"/>
      <c r="CA286" s="155"/>
      <c r="CB286" s="155"/>
      <c r="CC286" s="155"/>
      <c r="CD286" s="155"/>
      <c r="CE286" s="155"/>
      <c r="CF286" s="155"/>
      <c r="CG286" s="155"/>
      <c r="CH286" s="155"/>
      <c r="CI286" s="155"/>
      <c r="CJ286" s="155"/>
      <c r="CK286" s="155"/>
      <c r="CL286" s="155"/>
      <c r="CM286" s="155"/>
      <c r="CN286" s="155"/>
      <c r="CO286" s="155"/>
      <c r="CP286" s="155"/>
      <c r="CQ286" s="155"/>
      <c r="CR286" s="155"/>
      <c r="CS286" s="155"/>
      <c r="CT286" s="155"/>
      <c r="CU286" s="155"/>
      <c r="CV286" s="155"/>
      <c r="CW286" s="155"/>
      <c r="CX286" s="155"/>
      <c r="CY286" s="155"/>
      <c r="CZ286" s="155"/>
      <c r="DA286" s="155"/>
      <c r="DB286" s="155"/>
      <c r="DC286" s="155"/>
      <c r="DD286" s="155"/>
      <c r="DE286" s="155"/>
      <c r="DF286" s="155"/>
      <c r="DG286" s="155"/>
      <c r="DH286" s="155"/>
      <c r="DI286" s="155"/>
      <c r="DJ286" s="155"/>
      <c r="DK286" s="155"/>
      <c r="DL286" s="155"/>
      <c r="DM286" s="155"/>
      <c r="DN286" s="155"/>
      <c r="DO286" s="155"/>
      <c r="DP286" s="155"/>
      <c r="DQ286" s="155"/>
      <c r="DR286" s="155"/>
      <c r="DS286" s="155"/>
      <c r="DT286" s="155"/>
      <c r="DU286" s="155"/>
      <c r="DV286" s="155"/>
      <c r="DW286" s="155"/>
      <c r="DX286" s="155"/>
      <c r="DY286" s="155"/>
      <c r="DZ286" s="155"/>
      <c r="EA286" s="155"/>
      <c r="EB286" s="155"/>
    </row>
    <row r="287" s="175" customFormat="true" ht="12.75" hidden="false" customHeight="true" outlineLevel="0" collapsed="false">
      <c r="A287" s="164" t="s">
        <v>329</v>
      </c>
      <c r="B287" s="164"/>
      <c r="C287" s="139" t="n">
        <f aca="false">C277+C280+C286</f>
        <v>65160569.004768</v>
      </c>
      <c r="D287" s="139" t="n">
        <f aca="false">D277+D280+D286</f>
        <v>3267013.51</v>
      </c>
      <c r="E287" s="139" t="n">
        <f aca="false">E277+E280+E286</f>
        <v>8107907.78</v>
      </c>
      <c r="F287" s="139" t="n">
        <f aca="false">F277+F280+F286</f>
        <v>0</v>
      </c>
      <c r="G287" s="139" t="n">
        <f aca="false">G277+G280+G286</f>
        <v>1823444.92</v>
      </c>
      <c r="H287" s="139" t="n">
        <f aca="false">H277+H280+H286</f>
        <v>0</v>
      </c>
      <c r="I287" s="139" t="n">
        <f aca="false">I277+I280+I286</f>
        <v>2360938.5</v>
      </c>
      <c r="J287" s="139" t="n">
        <f aca="false">J277+J280+J286</f>
        <v>0</v>
      </c>
      <c r="K287" s="139" t="n">
        <f aca="false">K277+K280+K286</f>
        <v>0</v>
      </c>
      <c r="L287" s="139" t="n">
        <f aca="false">L277+L280+L286</f>
        <v>0</v>
      </c>
      <c r="M287" s="139" t="n">
        <f aca="false">M277+M280+M286</f>
        <v>22164873.14</v>
      </c>
      <c r="N287" s="139" t="n">
        <f aca="false">N277+N280+N286</f>
        <v>0</v>
      </c>
      <c r="O287" s="139" t="n">
        <f aca="false">O277+O280+O286</f>
        <v>0</v>
      </c>
      <c r="P287" s="139" t="n">
        <f aca="false">P277+P280+P286</f>
        <v>0</v>
      </c>
      <c r="Q287" s="139" t="n">
        <f aca="false">Q277+Q280+Q286</f>
        <v>23421908.02</v>
      </c>
      <c r="R287" s="139" t="n">
        <f aca="false">R277+R280+R286</f>
        <v>2382392.9</v>
      </c>
      <c r="S287" s="139" t="n">
        <f aca="false">S277+S280+S286</f>
        <v>92218.28</v>
      </c>
      <c r="T287" s="140" t="n">
        <f aca="false">T277+T280+T286</f>
        <v>95635.08</v>
      </c>
      <c r="U287" s="139" t="n">
        <f aca="false">U277+U280+U286</f>
        <v>1444236.874768</v>
      </c>
      <c r="V287" s="167"/>
      <c r="W287" s="155"/>
      <c r="X287" s="155"/>
      <c r="Y287" s="155"/>
      <c r="Z287" s="155"/>
      <c r="AA287" s="155"/>
      <c r="AB287" s="155"/>
      <c r="AC287" s="155"/>
      <c r="AD287" s="155"/>
      <c r="AE287" s="155"/>
      <c r="AF287" s="155"/>
      <c r="AG287" s="155"/>
      <c r="AH287" s="155"/>
      <c r="AI287" s="155"/>
      <c r="AJ287" s="155"/>
      <c r="AK287" s="155"/>
      <c r="AL287" s="155"/>
      <c r="AM287" s="155"/>
      <c r="AN287" s="155"/>
      <c r="AO287" s="155"/>
      <c r="AP287" s="155"/>
      <c r="AQ287" s="155"/>
      <c r="AR287" s="155"/>
      <c r="AS287" s="155"/>
      <c r="AT287" s="155"/>
      <c r="AU287" s="155"/>
      <c r="AV287" s="155"/>
      <c r="AW287" s="155"/>
      <c r="AX287" s="155"/>
      <c r="AY287" s="155"/>
      <c r="AZ287" s="155"/>
      <c r="BA287" s="155"/>
      <c r="BB287" s="155"/>
      <c r="BC287" s="155"/>
      <c r="BD287" s="155"/>
      <c r="BE287" s="155"/>
      <c r="BF287" s="155"/>
      <c r="BG287" s="155"/>
      <c r="BH287" s="155"/>
      <c r="BI287" s="155"/>
      <c r="BJ287" s="155"/>
      <c r="BK287" s="155"/>
      <c r="BL287" s="155"/>
      <c r="BM287" s="155"/>
      <c r="BN287" s="155"/>
      <c r="BO287" s="155"/>
      <c r="BP287" s="155"/>
      <c r="BQ287" s="155"/>
      <c r="BR287" s="155"/>
      <c r="BS287" s="155"/>
      <c r="BT287" s="155"/>
      <c r="BU287" s="155"/>
      <c r="BV287" s="155"/>
      <c r="BW287" s="155"/>
      <c r="BX287" s="155"/>
      <c r="BY287" s="155"/>
      <c r="BZ287" s="155"/>
      <c r="CA287" s="155"/>
      <c r="CB287" s="155"/>
      <c r="CC287" s="155"/>
      <c r="CD287" s="155"/>
      <c r="CE287" s="155"/>
      <c r="CF287" s="155"/>
      <c r="CG287" s="155"/>
      <c r="CH287" s="155"/>
      <c r="CI287" s="155"/>
      <c r="CJ287" s="155"/>
      <c r="CK287" s="155"/>
      <c r="CL287" s="155"/>
      <c r="CM287" s="155"/>
      <c r="CN287" s="155"/>
      <c r="CO287" s="155"/>
      <c r="CP287" s="155"/>
      <c r="CQ287" s="155"/>
      <c r="CR287" s="155"/>
      <c r="CS287" s="155"/>
      <c r="CT287" s="155"/>
      <c r="CU287" s="155"/>
      <c r="CV287" s="155"/>
      <c r="CW287" s="155"/>
      <c r="CX287" s="155"/>
      <c r="CY287" s="155"/>
      <c r="CZ287" s="155"/>
      <c r="DA287" s="155"/>
      <c r="DB287" s="155"/>
      <c r="DC287" s="155"/>
      <c r="DD287" s="155"/>
      <c r="DE287" s="155"/>
      <c r="DF287" s="155"/>
      <c r="DG287" s="155"/>
      <c r="DH287" s="155"/>
      <c r="DI287" s="155"/>
      <c r="DJ287" s="155"/>
      <c r="DK287" s="155"/>
      <c r="DL287" s="155"/>
      <c r="DM287" s="155"/>
      <c r="DN287" s="155"/>
      <c r="DO287" s="155"/>
      <c r="DP287" s="155"/>
      <c r="DQ287" s="155"/>
      <c r="DR287" s="155"/>
      <c r="DS287" s="155"/>
      <c r="DT287" s="155"/>
      <c r="DU287" s="155"/>
      <c r="DV287" s="155"/>
      <c r="DW287" s="155"/>
      <c r="DX287" s="155"/>
      <c r="DY287" s="155"/>
      <c r="DZ287" s="155"/>
      <c r="EA287" s="155"/>
      <c r="EB287" s="155"/>
    </row>
    <row r="288" customFormat="false" ht="12.75" hidden="false" customHeight="true" outlineLevel="0" collapsed="false">
      <c r="A288" s="148" t="s">
        <v>330</v>
      </c>
      <c r="B288" s="148"/>
      <c r="C288" s="127"/>
      <c r="D288" s="127"/>
      <c r="E288" s="127"/>
      <c r="F288" s="127"/>
      <c r="G288" s="127"/>
      <c r="H288" s="127"/>
      <c r="I288" s="127"/>
      <c r="J288" s="133"/>
      <c r="K288" s="133"/>
      <c r="L288" s="149"/>
      <c r="M288" s="127"/>
      <c r="N288" s="133"/>
      <c r="O288" s="127"/>
      <c r="P288" s="127"/>
      <c r="Q288" s="127"/>
      <c r="R288" s="127"/>
      <c r="S288" s="133"/>
      <c r="T288" s="127"/>
      <c r="U288" s="127"/>
      <c r="V288" s="125"/>
    </row>
    <row r="289" customFormat="false" ht="12.75" hidden="false" customHeight="true" outlineLevel="0" collapsed="false">
      <c r="A289" s="125" t="n">
        <v>1</v>
      </c>
      <c r="B289" s="126" t="s">
        <v>331</v>
      </c>
      <c r="C289" s="127" t="n">
        <f aca="false">D289+E289+F289+G289+H289+I289+K289+M289+O289+Q289+R289+S289+T289+U289</f>
        <v>668601.03</v>
      </c>
      <c r="D289" s="127"/>
      <c r="E289" s="127"/>
      <c r="F289" s="127"/>
      <c r="G289" s="127"/>
      <c r="H289" s="133"/>
      <c r="I289" s="127"/>
      <c r="J289" s="133"/>
      <c r="K289" s="133"/>
      <c r="L289" s="149"/>
      <c r="M289" s="127"/>
      <c r="N289" s="133"/>
      <c r="O289" s="127"/>
      <c r="P289" s="127"/>
      <c r="Q289" s="127"/>
      <c r="R289" s="127"/>
      <c r="S289" s="133"/>
      <c r="T289" s="129" t="n">
        <v>668601.03</v>
      </c>
      <c r="U289" s="127"/>
      <c r="V289" s="125" t="n">
        <v>2022</v>
      </c>
    </row>
    <row r="290" customFormat="false" ht="12.75" hidden="false" customHeight="true" outlineLevel="0" collapsed="false">
      <c r="A290" s="125" t="n">
        <v>2</v>
      </c>
      <c r="B290" s="126" t="s">
        <v>333</v>
      </c>
      <c r="C290" s="127" t="n">
        <f aca="false">D290+E290+F290+G290+H290+I290+K290+M290+O290+Q290+R290+S290+T290+U290</f>
        <v>79634.79</v>
      </c>
      <c r="D290" s="127"/>
      <c r="E290" s="127"/>
      <c r="F290" s="127"/>
      <c r="G290" s="127"/>
      <c r="H290" s="133"/>
      <c r="I290" s="127"/>
      <c r="J290" s="133"/>
      <c r="K290" s="133"/>
      <c r="L290" s="149"/>
      <c r="M290" s="127"/>
      <c r="N290" s="133"/>
      <c r="O290" s="127"/>
      <c r="P290" s="127"/>
      <c r="Q290" s="127"/>
      <c r="R290" s="127"/>
      <c r="S290" s="127"/>
      <c r="T290" s="129" t="n">
        <v>79634.79</v>
      </c>
      <c r="U290" s="127"/>
      <c r="V290" s="125" t="n">
        <v>2022</v>
      </c>
    </row>
    <row r="291" customFormat="false" ht="12.75" hidden="false" customHeight="true" outlineLevel="0" collapsed="false">
      <c r="A291" s="125" t="n">
        <v>3</v>
      </c>
      <c r="B291" s="126" t="s">
        <v>334</v>
      </c>
      <c r="C291" s="127" t="n">
        <f aca="false">D291+E291+F291+G291+H291+I291+K291+M291+O291+Q291+R291+S291+T291+U291</f>
        <v>131450.87</v>
      </c>
      <c r="D291" s="127"/>
      <c r="E291" s="127"/>
      <c r="F291" s="127"/>
      <c r="G291" s="127"/>
      <c r="H291" s="133"/>
      <c r="I291" s="127"/>
      <c r="J291" s="133"/>
      <c r="K291" s="133"/>
      <c r="L291" s="149"/>
      <c r="M291" s="127"/>
      <c r="N291" s="133"/>
      <c r="O291" s="133"/>
      <c r="P291" s="127"/>
      <c r="Q291" s="127"/>
      <c r="R291" s="127"/>
      <c r="S291" s="127"/>
      <c r="T291" s="129" t="n">
        <v>131450.87</v>
      </c>
      <c r="U291" s="127"/>
      <c r="V291" s="125" t="n">
        <v>2022</v>
      </c>
    </row>
    <row r="292" customFormat="false" ht="12.75" hidden="false" customHeight="true" outlineLevel="0" collapsed="false">
      <c r="A292" s="125" t="n">
        <v>4</v>
      </c>
      <c r="B292" s="126" t="s">
        <v>335</v>
      </c>
      <c r="C292" s="127" t="n">
        <f aca="false">D292+E292+F292+G292+H292+I292+K292+M292+O292+Q292+R292+S292+T292+U292</f>
        <v>65610.28</v>
      </c>
      <c r="D292" s="127"/>
      <c r="E292" s="127"/>
      <c r="F292" s="127"/>
      <c r="G292" s="127"/>
      <c r="H292" s="133"/>
      <c r="I292" s="127"/>
      <c r="J292" s="133"/>
      <c r="K292" s="133"/>
      <c r="L292" s="149"/>
      <c r="M292" s="127"/>
      <c r="N292" s="133"/>
      <c r="O292" s="127"/>
      <c r="P292" s="127"/>
      <c r="Q292" s="127"/>
      <c r="R292" s="127"/>
      <c r="S292" s="127"/>
      <c r="T292" s="129" t="n">
        <v>65610.28</v>
      </c>
      <c r="U292" s="127"/>
      <c r="V292" s="125" t="n">
        <v>2022</v>
      </c>
    </row>
    <row r="293" customFormat="false" ht="12.75" hidden="false" customHeight="true" outlineLevel="0" collapsed="false">
      <c r="A293" s="125" t="n">
        <v>5</v>
      </c>
      <c r="B293" s="126" t="s">
        <v>336</v>
      </c>
      <c r="C293" s="127" t="n">
        <f aca="false">D293+E293+F293+G293+H293+I293+K293+M293+O293+Q293+R293+S293+T293+U293</f>
        <v>126954.61</v>
      </c>
      <c r="D293" s="127"/>
      <c r="E293" s="133"/>
      <c r="F293" s="127"/>
      <c r="G293" s="127"/>
      <c r="H293" s="133"/>
      <c r="I293" s="127"/>
      <c r="J293" s="133"/>
      <c r="K293" s="133"/>
      <c r="L293" s="149"/>
      <c r="M293" s="127"/>
      <c r="N293" s="133"/>
      <c r="O293" s="127"/>
      <c r="P293" s="127"/>
      <c r="Q293" s="127"/>
      <c r="R293" s="127"/>
      <c r="S293" s="127"/>
      <c r="T293" s="129" t="n">
        <v>126954.61</v>
      </c>
      <c r="U293" s="127"/>
      <c r="V293" s="125" t="n">
        <v>2022</v>
      </c>
    </row>
    <row r="294" customFormat="false" ht="12.75" hidden="false" customHeight="true" outlineLevel="0" collapsed="false">
      <c r="A294" s="125" t="n">
        <v>6</v>
      </c>
      <c r="B294" s="126" t="s">
        <v>337</v>
      </c>
      <c r="C294" s="127" t="n">
        <f aca="false">D294+E294+F294+G294+H294+I294+K294+M294+O294+Q294+R294+S294+T294+U294</f>
        <v>115377.55</v>
      </c>
      <c r="D294" s="127"/>
      <c r="E294" s="127"/>
      <c r="F294" s="127"/>
      <c r="G294" s="127"/>
      <c r="H294" s="133"/>
      <c r="I294" s="127"/>
      <c r="J294" s="133"/>
      <c r="K294" s="133"/>
      <c r="L294" s="149"/>
      <c r="M294" s="127"/>
      <c r="N294" s="133"/>
      <c r="O294" s="127"/>
      <c r="P294" s="127"/>
      <c r="Q294" s="127"/>
      <c r="R294" s="127"/>
      <c r="S294" s="127"/>
      <c r="T294" s="129" t="n">
        <v>115377.55</v>
      </c>
      <c r="U294" s="127"/>
      <c r="V294" s="125" t="n">
        <v>2022</v>
      </c>
    </row>
    <row r="295" customFormat="false" ht="12.75" hidden="false" customHeight="true" outlineLevel="0" collapsed="false">
      <c r="A295" s="125" t="n">
        <v>7</v>
      </c>
      <c r="B295" s="126" t="s">
        <v>338</v>
      </c>
      <c r="C295" s="127" t="n">
        <f aca="false">D295+E295+F295+G295+H295+I295+K295+M295+O295+Q295+R295+S295+T295+U295</f>
        <v>126249.3</v>
      </c>
      <c r="D295" s="127"/>
      <c r="E295" s="133"/>
      <c r="F295" s="127"/>
      <c r="G295" s="127"/>
      <c r="H295" s="133"/>
      <c r="I295" s="127"/>
      <c r="J295" s="133"/>
      <c r="K295" s="133"/>
      <c r="L295" s="149"/>
      <c r="M295" s="127"/>
      <c r="N295" s="133"/>
      <c r="O295" s="133"/>
      <c r="P295" s="127"/>
      <c r="Q295" s="127"/>
      <c r="R295" s="127"/>
      <c r="S295" s="127"/>
      <c r="T295" s="129" t="n">
        <v>126249.3</v>
      </c>
      <c r="U295" s="127"/>
      <c r="V295" s="125" t="n">
        <v>2022</v>
      </c>
    </row>
    <row r="296" customFormat="false" ht="12.75" hidden="false" customHeight="true" outlineLevel="0" collapsed="false">
      <c r="A296" s="125" t="n">
        <v>8</v>
      </c>
      <c r="B296" s="126" t="s">
        <v>339</v>
      </c>
      <c r="C296" s="127" t="n">
        <f aca="false">D296+E296+F296+G296+H296+I296+K296+M296+O296+Q296+R296+S296+T296+U296</f>
        <v>67758.59</v>
      </c>
      <c r="D296" s="127"/>
      <c r="E296" s="127"/>
      <c r="F296" s="127"/>
      <c r="G296" s="127"/>
      <c r="H296" s="133"/>
      <c r="I296" s="127"/>
      <c r="J296" s="133"/>
      <c r="K296" s="133"/>
      <c r="L296" s="149"/>
      <c r="M296" s="127"/>
      <c r="N296" s="133"/>
      <c r="O296" s="127"/>
      <c r="P296" s="127"/>
      <c r="Q296" s="127"/>
      <c r="R296" s="127"/>
      <c r="S296" s="127"/>
      <c r="T296" s="129" t="n">
        <v>67758.59</v>
      </c>
      <c r="U296" s="127"/>
      <c r="V296" s="125" t="n">
        <v>2022</v>
      </c>
    </row>
    <row r="297" customFormat="false" ht="12.75" hidden="false" customHeight="true" outlineLevel="0" collapsed="false">
      <c r="A297" s="125" t="n">
        <v>9</v>
      </c>
      <c r="B297" s="126" t="s">
        <v>340</v>
      </c>
      <c r="C297" s="127" t="n">
        <f aca="false">D297+E297+F297+G297+H297+I297+K297+M297+O297+Q297+R297+S297+T297+U297</f>
        <v>67177.96</v>
      </c>
      <c r="D297" s="127"/>
      <c r="E297" s="133"/>
      <c r="F297" s="127"/>
      <c r="G297" s="127"/>
      <c r="H297" s="133"/>
      <c r="I297" s="127"/>
      <c r="J297" s="133"/>
      <c r="K297" s="133"/>
      <c r="L297" s="149"/>
      <c r="M297" s="127"/>
      <c r="N297" s="133"/>
      <c r="O297" s="127"/>
      <c r="P297" s="127"/>
      <c r="Q297" s="127"/>
      <c r="R297" s="127"/>
      <c r="S297" s="127"/>
      <c r="T297" s="129" t="n">
        <v>67177.96</v>
      </c>
      <c r="U297" s="127"/>
      <c r="V297" s="125" t="n">
        <v>2022</v>
      </c>
    </row>
    <row r="298" customFormat="false" ht="12.75" hidden="false" customHeight="true" outlineLevel="0" collapsed="false">
      <c r="A298" s="125" t="n">
        <v>10</v>
      </c>
      <c r="B298" s="126" t="s">
        <v>341</v>
      </c>
      <c r="C298" s="127" t="n">
        <f aca="false">D298+E298+F298+G298+H298+I298+K298+M298+O298+Q298+R298+S298+T298+U298</f>
        <v>16563783.24</v>
      </c>
      <c r="D298" s="127" t="n">
        <v>916706.02</v>
      </c>
      <c r="E298" s="133"/>
      <c r="F298" s="127"/>
      <c r="G298" s="127" t="n">
        <v>784730.97</v>
      </c>
      <c r="H298" s="133"/>
      <c r="I298" s="127" t="n">
        <v>196240.73</v>
      </c>
      <c r="J298" s="133"/>
      <c r="K298" s="133"/>
      <c r="L298" s="149"/>
      <c r="M298" s="127" t="n">
        <v>8978535.07</v>
      </c>
      <c r="N298" s="133"/>
      <c r="O298" s="127"/>
      <c r="P298" s="127"/>
      <c r="Q298" s="127" t="n">
        <v>5357100.05</v>
      </c>
      <c r="R298" s="127"/>
      <c r="S298" s="127"/>
      <c r="T298" s="127"/>
      <c r="U298" s="127" t="n">
        <v>330470.4</v>
      </c>
      <c r="V298" s="125" t="n">
        <v>2022</v>
      </c>
    </row>
    <row r="299" customFormat="false" ht="12.75" hidden="false" customHeight="true" outlineLevel="0" collapsed="false">
      <c r="A299" s="125" t="n">
        <v>11</v>
      </c>
      <c r="B299" s="126" t="s">
        <v>343</v>
      </c>
      <c r="C299" s="127" t="n">
        <f aca="false">D299+E299+F299+G299+H299+I299+K299+M299+O299+Q299+R299+S299+T299+U299</f>
        <v>7535266.29</v>
      </c>
      <c r="D299" s="127"/>
      <c r="E299" s="133"/>
      <c r="F299" s="127"/>
      <c r="G299" s="127"/>
      <c r="H299" s="133"/>
      <c r="I299" s="127"/>
      <c r="J299" s="133"/>
      <c r="K299" s="133"/>
      <c r="L299" s="149"/>
      <c r="M299" s="127" t="n">
        <v>4395261.31</v>
      </c>
      <c r="N299" s="133"/>
      <c r="O299" s="127"/>
      <c r="P299" s="127"/>
      <c r="Q299" s="127" t="n">
        <v>2959740.65</v>
      </c>
      <c r="R299" s="127"/>
      <c r="S299" s="127"/>
      <c r="T299" s="127"/>
      <c r="U299" s="127" t="n">
        <v>180264.33</v>
      </c>
      <c r="V299" s="125" t="n">
        <v>2022</v>
      </c>
    </row>
    <row r="300" customFormat="false" ht="12.75" hidden="false" customHeight="true" outlineLevel="0" collapsed="false">
      <c r="A300" s="125" t="n">
        <v>12</v>
      </c>
      <c r="B300" s="126" t="s">
        <v>344</v>
      </c>
      <c r="C300" s="127" t="n">
        <f aca="false">D300+E300+F300+G300+H300+I300+K300+M300+O300+Q300+R300+S300+T300+U300</f>
        <v>17979473.220604</v>
      </c>
      <c r="D300" s="127" t="n">
        <v>1137212.06</v>
      </c>
      <c r="E300" s="127" t="n">
        <v>885961.37</v>
      </c>
      <c r="F300" s="127"/>
      <c r="G300" s="127" t="n">
        <v>338873.04</v>
      </c>
      <c r="H300" s="133"/>
      <c r="I300" s="127" t="n">
        <v>209381.56</v>
      </c>
      <c r="J300" s="133"/>
      <c r="K300" s="133"/>
      <c r="L300" s="149"/>
      <c r="M300" s="127" t="n">
        <v>4556360.26</v>
      </c>
      <c r="N300" s="133"/>
      <c r="O300" s="127" t="n">
        <v>331403.49</v>
      </c>
      <c r="P300" s="127"/>
      <c r="Q300" s="127" t="n">
        <v>10143582.08</v>
      </c>
      <c r="R300" s="127"/>
      <c r="S300" s="127"/>
      <c r="T300" s="127"/>
      <c r="U300" s="127" t="n">
        <f aca="false">(Q300+O300+M300+I300+G300+E300+D300)*2.14%</f>
        <v>376699.360604</v>
      </c>
      <c r="V300" s="125" t="n">
        <v>2022</v>
      </c>
    </row>
    <row r="301" s="176" customFormat="true" ht="12.75" hidden="false" customHeight="true" outlineLevel="0" collapsed="false">
      <c r="A301" s="154" t="s">
        <v>345</v>
      </c>
      <c r="B301" s="154"/>
      <c r="C301" s="143" t="n">
        <f aca="false">SUM(C289:C300)</f>
        <v>43527337.730604</v>
      </c>
      <c r="D301" s="143" t="n">
        <f aca="false">SUM(D289:D300)</f>
        <v>2053918.08</v>
      </c>
      <c r="E301" s="143" t="n">
        <f aca="false">SUM(E289:E300)</f>
        <v>885961.37</v>
      </c>
      <c r="F301" s="143" t="n">
        <f aca="false">SUM(F289:F300)</f>
        <v>0</v>
      </c>
      <c r="G301" s="143" t="n">
        <f aca="false">SUM(G289:G300)</f>
        <v>1123604.01</v>
      </c>
      <c r="H301" s="143" t="n">
        <f aca="false">SUM(H289:H300)</f>
        <v>0</v>
      </c>
      <c r="I301" s="143" t="n">
        <f aca="false">SUM(I289:I300)</f>
        <v>405622.29</v>
      </c>
      <c r="J301" s="143" t="n">
        <f aca="false">SUM(J289:J300)</f>
        <v>0</v>
      </c>
      <c r="K301" s="143" t="n">
        <f aca="false">SUM(K289:K300)</f>
        <v>0</v>
      </c>
      <c r="L301" s="143" t="n">
        <f aca="false">SUM(L289:L300)</f>
        <v>0</v>
      </c>
      <c r="M301" s="143" t="n">
        <f aca="false">SUM(M289:M300)</f>
        <v>17930156.64</v>
      </c>
      <c r="N301" s="143" t="n">
        <f aca="false">SUM(N289:N300)</f>
        <v>0</v>
      </c>
      <c r="O301" s="143" t="n">
        <f aca="false">SUM(O289:O300)</f>
        <v>331403.49</v>
      </c>
      <c r="P301" s="143" t="n">
        <f aca="false">SUM(P289:P300)</f>
        <v>0</v>
      </c>
      <c r="Q301" s="143" t="n">
        <f aca="false">SUM(Q289:Q300)</f>
        <v>18460422.78</v>
      </c>
      <c r="R301" s="143" t="n">
        <f aca="false">SUM(R289:R300)</f>
        <v>0</v>
      </c>
      <c r="S301" s="143" t="n">
        <f aca="false">SUM(S289:S300)</f>
        <v>0</v>
      </c>
      <c r="T301" s="144" t="n">
        <f aca="false">SUM(T289:T300)</f>
        <v>1448814.98</v>
      </c>
      <c r="U301" s="143" t="n">
        <f aca="false">SUM(U289:U300)</f>
        <v>887434.090604</v>
      </c>
      <c r="V301" s="165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  <c r="CV301" s="7"/>
      <c r="CW301" s="7"/>
      <c r="CX301" s="7"/>
      <c r="CY301" s="7"/>
      <c r="CZ301" s="7"/>
      <c r="DA301" s="7"/>
      <c r="DB301" s="7"/>
      <c r="DC301" s="7"/>
      <c r="DD301" s="7"/>
      <c r="DE301" s="7"/>
      <c r="DF301" s="7"/>
      <c r="DG301" s="7"/>
      <c r="DH301" s="7"/>
      <c r="DI301" s="7"/>
      <c r="DJ301" s="7"/>
      <c r="DK301" s="7"/>
      <c r="DL301" s="7"/>
      <c r="DM301" s="7"/>
      <c r="DN301" s="7"/>
      <c r="DO301" s="7"/>
      <c r="DP301" s="7"/>
      <c r="DQ301" s="7"/>
      <c r="DR301" s="7"/>
      <c r="DS301" s="7"/>
      <c r="DT301" s="7"/>
      <c r="DU301" s="7"/>
      <c r="DV301" s="7"/>
      <c r="DW301" s="7"/>
      <c r="DX301" s="7"/>
      <c r="DY301" s="7"/>
      <c r="DZ301" s="7"/>
      <c r="EA301" s="7"/>
      <c r="EB301" s="7"/>
    </row>
    <row r="302" customFormat="false" ht="12.75" hidden="false" customHeight="true" outlineLevel="0" collapsed="false">
      <c r="A302" s="125" t="n">
        <v>1</v>
      </c>
      <c r="B302" s="126" t="s">
        <v>346</v>
      </c>
      <c r="C302" s="127" t="n">
        <f aca="false">D302+E302+F302+G302+H302+I302+K302+M302+O302+Q302+R302+S302+T302+U302</f>
        <v>173910.26</v>
      </c>
      <c r="D302" s="127"/>
      <c r="E302" s="127"/>
      <c r="F302" s="127"/>
      <c r="G302" s="127"/>
      <c r="H302" s="133"/>
      <c r="I302" s="127"/>
      <c r="J302" s="133"/>
      <c r="K302" s="133"/>
      <c r="L302" s="149"/>
      <c r="M302" s="127"/>
      <c r="N302" s="133"/>
      <c r="O302" s="127"/>
      <c r="P302" s="127"/>
      <c r="Q302" s="127"/>
      <c r="R302" s="127"/>
      <c r="S302" s="127"/>
      <c r="T302" s="129" t="n">
        <v>173910.26</v>
      </c>
      <c r="U302" s="127"/>
      <c r="V302" s="125" t="n">
        <v>2023</v>
      </c>
    </row>
    <row r="303" customFormat="false" ht="12.75" hidden="false" customHeight="true" outlineLevel="0" collapsed="false">
      <c r="A303" s="125" t="n">
        <f aca="false">A302+1</f>
        <v>2</v>
      </c>
      <c r="B303" s="126" t="s">
        <v>347</v>
      </c>
      <c r="C303" s="127" t="n">
        <f aca="false">D303+E303+F303+G303+H303+I303+K303+M303+O303+Q303+R303+S303+T303+U303</f>
        <v>110915.76</v>
      </c>
      <c r="D303" s="127"/>
      <c r="E303" s="127"/>
      <c r="F303" s="127"/>
      <c r="G303" s="127"/>
      <c r="H303" s="133"/>
      <c r="I303" s="127"/>
      <c r="J303" s="133"/>
      <c r="K303" s="133"/>
      <c r="L303" s="149"/>
      <c r="M303" s="127"/>
      <c r="N303" s="133"/>
      <c r="O303" s="127"/>
      <c r="P303" s="127"/>
      <c r="Q303" s="127"/>
      <c r="R303" s="127"/>
      <c r="S303" s="127"/>
      <c r="T303" s="129" t="n">
        <v>110915.76</v>
      </c>
      <c r="U303" s="127"/>
      <c r="V303" s="125" t="n">
        <v>2023</v>
      </c>
    </row>
    <row r="304" customFormat="false" ht="12.75" hidden="false" customHeight="true" outlineLevel="0" collapsed="false">
      <c r="A304" s="125" t="n">
        <f aca="false">A303+1</f>
        <v>3</v>
      </c>
      <c r="B304" s="126" t="s">
        <v>348</v>
      </c>
      <c r="C304" s="127" t="n">
        <f aca="false">D304+E304+F304+G304+H304+I304+K304+M304+O304+Q304+R304+S304+T304+U304</f>
        <v>645171.88</v>
      </c>
      <c r="D304" s="127"/>
      <c r="E304" s="127"/>
      <c r="F304" s="127"/>
      <c r="G304" s="127"/>
      <c r="H304" s="133"/>
      <c r="I304" s="127"/>
      <c r="J304" s="133"/>
      <c r="K304" s="133"/>
      <c r="L304" s="149"/>
      <c r="M304" s="127"/>
      <c r="N304" s="133"/>
      <c r="O304" s="127"/>
      <c r="P304" s="127"/>
      <c r="Q304" s="127"/>
      <c r="R304" s="127"/>
      <c r="S304" s="127"/>
      <c r="T304" s="129" t="n">
        <v>645171.88</v>
      </c>
      <c r="U304" s="127"/>
      <c r="V304" s="125" t="n">
        <v>2023</v>
      </c>
    </row>
    <row r="305" customFormat="false" ht="12.75" hidden="false" customHeight="true" outlineLevel="0" collapsed="false">
      <c r="A305" s="125" t="n">
        <f aca="false">A304+1</f>
        <v>4</v>
      </c>
      <c r="B305" s="126" t="s">
        <v>349</v>
      </c>
      <c r="C305" s="127" t="n">
        <f aca="false">D305+E305+F305+G305+H305+I305+K305+M305+O305+Q305+R305+S305+T305+U305</f>
        <v>581314.05</v>
      </c>
      <c r="D305" s="127"/>
      <c r="E305" s="127"/>
      <c r="F305" s="127"/>
      <c r="G305" s="127"/>
      <c r="H305" s="133"/>
      <c r="I305" s="127"/>
      <c r="J305" s="133"/>
      <c r="K305" s="133"/>
      <c r="L305" s="149"/>
      <c r="M305" s="127"/>
      <c r="N305" s="133"/>
      <c r="O305" s="127"/>
      <c r="P305" s="127"/>
      <c r="Q305" s="127"/>
      <c r="R305" s="127"/>
      <c r="S305" s="127"/>
      <c r="T305" s="129" t="n">
        <v>581314.05</v>
      </c>
      <c r="U305" s="127"/>
      <c r="V305" s="125" t="n">
        <v>2023</v>
      </c>
    </row>
    <row r="306" customFormat="false" ht="12.75" hidden="false" customHeight="true" outlineLevel="0" collapsed="false">
      <c r="A306" s="125" t="n">
        <f aca="false">A305+1</f>
        <v>5</v>
      </c>
      <c r="B306" s="126" t="s">
        <v>350</v>
      </c>
      <c r="C306" s="127" t="n">
        <f aca="false">D306+E306+F306+G306+H306+I306+K306+M306+O306+Q306+R306+S306+T306+U306</f>
        <v>154735.04</v>
      </c>
      <c r="D306" s="127"/>
      <c r="E306" s="127"/>
      <c r="F306" s="127"/>
      <c r="G306" s="127"/>
      <c r="H306" s="133"/>
      <c r="I306" s="127"/>
      <c r="J306" s="133"/>
      <c r="K306" s="133"/>
      <c r="L306" s="149"/>
      <c r="M306" s="127"/>
      <c r="N306" s="133"/>
      <c r="O306" s="127"/>
      <c r="P306" s="127"/>
      <c r="Q306" s="127"/>
      <c r="R306" s="127"/>
      <c r="S306" s="127"/>
      <c r="T306" s="129" t="n">
        <v>154735.04</v>
      </c>
      <c r="U306" s="127"/>
      <c r="V306" s="125" t="n">
        <v>2023</v>
      </c>
    </row>
    <row r="307" customFormat="false" ht="12.75" hidden="false" customHeight="true" outlineLevel="0" collapsed="false">
      <c r="A307" s="125" t="n">
        <f aca="false">A306+1</f>
        <v>6</v>
      </c>
      <c r="B307" s="126" t="s">
        <v>351</v>
      </c>
      <c r="C307" s="127" t="n">
        <f aca="false">D307+E307+F307+G307+H307+I307+K307+M307+O307+Q307+R307+S307+T307+U307</f>
        <v>130022.51</v>
      </c>
      <c r="D307" s="127"/>
      <c r="E307" s="127"/>
      <c r="F307" s="127"/>
      <c r="G307" s="127"/>
      <c r="H307" s="133"/>
      <c r="I307" s="127"/>
      <c r="J307" s="133"/>
      <c r="K307" s="133"/>
      <c r="L307" s="149"/>
      <c r="M307" s="127"/>
      <c r="N307" s="133"/>
      <c r="O307" s="127"/>
      <c r="P307" s="127"/>
      <c r="Q307" s="127"/>
      <c r="R307" s="127"/>
      <c r="S307" s="127"/>
      <c r="T307" s="129" t="n">
        <v>130022.51</v>
      </c>
      <c r="U307" s="127"/>
      <c r="V307" s="125" t="n">
        <v>2023</v>
      </c>
    </row>
    <row r="308" customFormat="false" ht="12.75" hidden="false" customHeight="true" outlineLevel="0" collapsed="false">
      <c r="A308" s="125" t="n">
        <f aca="false">A307+1</f>
        <v>7</v>
      </c>
      <c r="B308" s="126" t="s">
        <v>352</v>
      </c>
      <c r="C308" s="127" t="n">
        <f aca="false">D308+E308+G308+H308+I308+K308+M308+O308+Q308+R308+S308+T308+U308</f>
        <v>173595.42</v>
      </c>
      <c r="D308" s="127"/>
      <c r="E308" s="127"/>
      <c r="G308" s="127"/>
      <c r="H308" s="127"/>
      <c r="I308" s="127"/>
      <c r="J308" s="133"/>
      <c r="K308" s="133"/>
      <c r="L308" s="149"/>
      <c r="M308" s="127"/>
      <c r="N308" s="133"/>
      <c r="O308" s="127"/>
      <c r="P308" s="127"/>
      <c r="Q308" s="127"/>
      <c r="R308" s="127"/>
      <c r="S308" s="127"/>
      <c r="T308" s="129" t="n">
        <v>173595.42</v>
      </c>
      <c r="U308" s="127"/>
      <c r="V308" s="125" t="n">
        <v>2023</v>
      </c>
    </row>
    <row r="309" customFormat="false" ht="12.75" hidden="false" customHeight="true" outlineLevel="0" collapsed="false">
      <c r="A309" s="125" t="n">
        <f aca="false">A308+1</f>
        <v>8</v>
      </c>
      <c r="B309" s="126" t="s">
        <v>353</v>
      </c>
      <c r="C309" s="127" t="n">
        <f aca="false">D309+E309+F309+G309+H309+I309+K309+M309+O309+Q309+R309+S309+T309+U309</f>
        <v>161073.73</v>
      </c>
      <c r="D309" s="127"/>
      <c r="E309" s="127"/>
      <c r="F309" s="127"/>
      <c r="G309" s="127"/>
      <c r="H309" s="133"/>
      <c r="I309" s="127"/>
      <c r="J309" s="133"/>
      <c r="K309" s="133"/>
      <c r="L309" s="149"/>
      <c r="M309" s="127"/>
      <c r="N309" s="133"/>
      <c r="O309" s="127"/>
      <c r="P309" s="127"/>
      <c r="Q309" s="127"/>
      <c r="R309" s="127"/>
      <c r="S309" s="127"/>
      <c r="T309" s="129" t="n">
        <v>161073.73</v>
      </c>
      <c r="U309" s="127"/>
      <c r="V309" s="125" t="n">
        <v>2023</v>
      </c>
    </row>
    <row r="310" customFormat="false" ht="12.75" hidden="false" customHeight="true" outlineLevel="0" collapsed="false">
      <c r="A310" s="125" t="n">
        <f aca="false">A309+1</f>
        <v>9</v>
      </c>
      <c r="B310" s="126" t="s">
        <v>355</v>
      </c>
      <c r="C310" s="127" t="n">
        <f aca="false">D310+E310+F310+G310+H310+I310+K310+M310+O310+Q310+R310+S310+T310+U310</f>
        <v>171654.35</v>
      </c>
      <c r="D310" s="127"/>
      <c r="E310" s="127"/>
      <c r="F310" s="127"/>
      <c r="G310" s="127"/>
      <c r="H310" s="133"/>
      <c r="I310" s="127"/>
      <c r="J310" s="133"/>
      <c r="K310" s="133"/>
      <c r="L310" s="149"/>
      <c r="M310" s="127"/>
      <c r="N310" s="133"/>
      <c r="O310" s="127"/>
      <c r="P310" s="127"/>
      <c r="Q310" s="127"/>
      <c r="R310" s="127"/>
      <c r="S310" s="127"/>
      <c r="T310" s="129" t="n">
        <v>171654.35</v>
      </c>
      <c r="U310" s="127"/>
      <c r="V310" s="125" t="n">
        <v>2023</v>
      </c>
    </row>
    <row r="311" customFormat="false" ht="12.75" hidden="false" customHeight="true" outlineLevel="0" collapsed="false">
      <c r="A311" s="125" t="n">
        <f aca="false">A310+1</f>
        <v>10</v>
      </c>
      <c r="B311" s="126" t="s">
        <v>356</v>
      </c>
      <c r="C311" s="127" t="n">
        <f aca="false">D311+E311+F311+G311+H311+I311+K311+M311+O311+Q311+R311+S311+T311+U311</f>
        <v>119571.62</v>
      </c>
      <c r="D311" s="127"/>
      <c r="E311" s="127"/>
      <c r="F311" s="127"/>
      <c r="G311" s="127"/>
      <c r="H311" s="133"/>
      <c r="I311" s="127"/>
      <c r="J311" s="133"/>
      <c r="K311" s="133"/>
      <c r="L311" s="149"/>
      <c r="M311" s="127"/>
      <c r="N311" s="133"/>
      <c r="O311" s="127"/>
      <c r="P311" s="127"/>
      <c r="Q311" s="127"/>
      <c r="R311" s="127"/>
      <c r="S311" s="133"/>
      <c r="T311" s="129" t="n">
        <v>119571.62</v>
      </c>
      <c r="U311" s="127"/>
      <c r="V311" s="125" t="n">
        <v>2023</v>
      </c>
    </row>
    <row r="312" customFormat="false" ht="12.75" hidden="false" customHeight="true" outlineLevel="0" collapsed="false">
      <c r="A312" s="125" t="n">
        <f aca="false">A311+1</f>
        <v>11</v>
      </c>
      <c r="B312" s="126" t="s">
        <v>357</v>
      </c>
      <c r="C312" s="127" t="n">
        <f aca="false">D312+E312+F312+G312+H312+I312+K312+M312+O311+Q312+R312+S312+T312+U312</f>
        <v>117156.03</v>
      </c>
      <c r="D312" s="127"/>
      <c r="E312" s="127"/>
      <c r="F312" s="127"/>
      <c r="G312" s="127"/>
      <c r="H312" s="133"/>
      <c r="I312" s="127"/>
      <c r="J312" s="133"/>
      <c r="K312" s="133"/>
      <c r="L312" s="149"/>
      <c r="M312" s="127"/>
      <c r="N312" s="133"/>
      <c r="P312" s="127"/>
      <c r="Q312" s="127"/>
      <c r="R312" s="127"/>
      <c r="S312" s="133"/>
      <c r="T312" s="129" t="n">
        <v>117156.03</v>
      </c>
      <c r="U312" s="127"/>
      <c r="V312" s="125" t="n">
        <v>2023</v>
      </c>
    </row>
    <row r="313" customFormat="false" ht="12.75" hidden="false" customHeight="true" outlineLevel="0" collapsed="false">
      <c r="A313" s="125" t="n">
        <f aca="false">A312+1</f>
        <v>12</v>
      </c>
      <c r="B313" s="126" t="s">
        <v>358</v>
      </c>
      <c r="C313" s="127" t="n">
        <f aca="false">D313+E313+F313+G313+H313+I313+K313+M313+O313+Q313+R313+S313+T313+U313</f>
        <v>121584.61</v>
      </c>
      <c r="D313" s="127"/>
      <c r="E313" s="127"/>
      <c r="F313" s="127"/>
      <c r="G313" s="127"/>
      <c r="H313" s="133"/>
      <c r="I313" s="127"/>
      <c r="J313" s="133"/>
      <c r="K313" s="133"/>
      <c r="L313" s="149"/>
      <c r="M313" s="127"/>
      <c r="N313" s="133"/>
      <c r="O313" s="127"/>
      <c r="P313" s="127"/>
      <c r="Q313" s="127"/>
      <c r="R313" s="127"/>
      <c r="S313" s="133"/>
      <c r="T313" s="129" t="n">
        <v>121584.61</v>
      </c>
      <c r="U313" s="127"/>
      <c r="V313" s="125" t="n">
        <v>2023</v>
      </c>
    </row>
    <row r="314" customFormat="false" ht="12.75" hidden="false" customHeight="true" outlineLevel="0" collapsed="false">
      <c r="A314" s="125" t="n">
        <f aca="false">A313+1</f>
        <v>13</v>
      </c>
      <c r="B314" s="126" t="s">
        <v>359</v>
      </c>
      <c r="C314" s="127" t="n">
        <f aca="false">D314+E314+F314+G314+H314+I314+K314+M314+O314+Q314+R314+S314+T314+U314</f>
        <v>599015.29</v>
      </c>
      <c r="D314" s="127"/>
      <c r="E314" s="127"/>
      <c r="F314" s="127"/>
      <c r="G314" s="127"/>
      <c r="H314" s="127"/>
      <c r="I314" s="127"/>
      <c r="J314" s="133"/>
      <c r="K314" s="133"/>
      <c r="L314" s="149"/>
      <c r="M314" s="127"/>
      <c r="N314" s="133"/>
      <c r="O314" s="127"/>
      <c r="P314" s="127"/>
      <c r="Q314" s="127"/>
      <c r="R314" s="127"/>
      <c r="S314" s="127"/>
      <c r="T314" s="129" t="n">
        <v>599015.29</v>
      </c>
      <c r="U314" s="127"/>
      <c r="V314" s="125" t="n">
        <v>2023</v>
      </c>
    </row>
    <row r="315" customFormat="false" ht="12.75" hidden="false" customHeight="true" outlineLevel="0" collapsed="false">
      <c r="A315" s="125" t="n">
        <f aca="false">A314+1</f>
        <v>14</v>
      </c>
      <c r="B315" s="126" t="s">
        <v>360</v>
      </c>
      <c r="C315" s="127" t="n">
        <f aca="false">D315+E315+F315+G315+H315+I315+K315+M315+O315+Q315+R315+S315+T315+U315</f>
        <v>62871.87</v>
      </c>
      <c r="D315" s="127"/>
      <c r="E315" s="127"/>
      <c r="F315" s="127"/>
      <c r="G315" s="127"/>
      <c r="H315" s="133"/>
      <c r="I315" s="127"/>
      <c r="J315" s="133"/>
      <c r="K315" s="133"/>
      <c r="L315" s="149"/>
      <c r="M315" s="127"/>
      <c r="N315" s="133"/>
      <c r="O315" s="127"/>
      <c r="P315" s="127"/>
      <c r="Q315" s="127"/>
      <c r="R315" s="127"/>
      <c r="S315" s="127"/>
      <c r="T315" s="129" t="n">
        <v>62871.87</v>
      </c>
      <c r="U315" s="127"/>
      <c r="V315" s="125" t="n">
        <v>2023</v>
      </c>
    </row>
    <row r="316" customFormat="false" ht="12.75" hidden="false" customHeight="true" outlineLevel="0" collapsed="false">
      <c r="A316" s="125" t="n">
        <v>15</v>
      </c>
      <c r="B316" s="126" t="s">
        <v>361</v>
      </c>
      <c r="C316" s="127" t="n">
        <f aca="false">D316+E316+F316+G316+H316+I316+K316+M316+O316+Q316+R316+S316+T316+U316</f>
        <v>503875.025628</v>
      </c>
      <c r="D316" s="127"/>
      <c r="E316" s="127" t="n">
        <v>493318.02</v>
      </c>
      <c r="F316" s="127"/>
      <c r="G316" s="127"/>
      <c r="H316" s="133"/>
      <c r="I316" s="127"/>
      <c r="J316" s="133"/>
      <c r="K316" s="133"/>
      <c r="L316" s="149"/>
      <c r="M316" s="127"/>
      <c r="N316" s="133"/>
      <c r="O316" s="127"/>
      <c r="P316" s="127"/>
      <c r="Q316" s="127"/>
      <c r="R316" s="127"/>
      <c r="S316" s="127"/>
      <c r="T316" s="129"/>
      <c r="U316" s="127" t="n">
        <f aca="false">E316*2.14%</f>
        <v>10557.005628</v>
      </c>
      <c r="V316" s="125" t="n">
        <v>2023</v>
      </c>
    </row>
    <row r="317" customFormat="false" ht="12.75" hidden="false" customHeight="true" outlineLevel="0" collapsed="false">
      <c r="A317" s="154" t="s">
        <v>362</v>
      </c>
      <c r="B317" s="154"/>
      <c r="C317" s="143" t="n">
        <f aca="false">SUM(C302:C316)</f>
        <v>3826467.445628</v>
      </c>
      <c r="D317" s="143" t="n">
        <f aca="false">SUM(D302:D316)</f>
        <v>0</v>
      </c>
      <c r="E317" s="143" t="n">
        <f aca="false">SUM(E302:E316)</f>
        <v>493318.02</v>
      </c>
      <c r="F317" s="143" t="n">
        <f aca="false">SUM(F302:F316)</f>
        <v>0</v>
      </c>
      <c r="G317" s="143" t="n">
        <f aca="false">SUM(G302:G316)</f>
        <v>0</v>
      </c>
      <c r="H317" s="143" t="n">
        <f aca="false">SUM(H302:H316)</f>
        <v>0</v>
      </c>
      <c r="I317" s="143" t="n">
        <f aca="false">SUM(I302:I316)</f>
        <v>0</v>
      </c>
      <c r="J317" s="143" t="n">
        <f aca="false">SUM(J302:J316)</f>
        <v>0</v>
      </c>
      <c r="K317" s="143" t="n">
        <f aca="false">SUM(K302:K316)</f>
        <v>0</v>
      </c>
      <c r="L317" s="143" t="n">
        <f aca="false">SUM(L302:L316)</f>
        <v>0</v>
      </c>
      <c r="M317" s="143" t="n">
        <f aca="false">SUM(M302:M316)</f>
        <v>0</v>
      </c>
      <c r="N317" s="143" t="n">
        <f aca="false">SUM(N302:N316)</f>
        <v>0</v>
      </c>
      <c r="O317" s="143" t="n">
        <f aca="false">SUM(O302:O316)</f>
        <v>0</v>
      </c>
      <c r="P317" s="143" t="n">
        <f aca="false">SUM(P302:P316)</f>
        <v>0</v>
      </c>
      <c r="Q317" s="143" t="n">
        <f aca="false">SUM(Q302:Q316)</f>
        <v>0</v>
      </c>
      <c r="R317" s="143" t="n">
        <f aca="false">SUM(R302:R316)</f>
        <v>0</v>
      </c>
      <c r="S317" s="143" t="n">
        <f aca="false">SUM(S302:S316)</f>
        <v>0</v>
      </c>
      <c r="T317" s="143" t="n">
        <f aca="false">SUM(T302:T316)</f>
        <v>3322592.42</v>
      </c>
      <c r="U317" s="143" t="n">
        <f aca="false">SUM(U302:U316)</f>
        <v>10557.005628</v>
      </c>
      <c r="V317" s="165"/>
    </row>
    <row r="318" customFormat="false" ht="12.75" hidden="false" customHeight="true" outlineLevel="0" collapsed="false">
      <c r="A318" s="125" t="n">
        <v>1</v>
      </c>
      <c r="B318" s="126" t="s">
        <v>363</v>
      </c>
      <c r="C318" s="127" t="n">
        <f aca="false">D318+E318+F318+G318+H318+I318+K318+M318+O318+Q318+R318+S318+T318+U318</f>
        <v>1094659.91</v>
      </c>
      <c r="D318" s="127"/>
      <c r="E318" s="127"/>
      <c r="F318" s="127"/>
      <c r="G318" s="127"/>
      <c r="H318" s="133"/>
      <c r="I318" s="127"/>
      <c r="J318" s="133"/>
      <c r="K318" s="133"/>
      <c r="L318" s="149"/>
      <c r="M318" s="127"/>
      <c r="N318" s="133"/>
      <c r="O318" s="127"/>
      <c r="P318" s="127"/>
      <c r="Q318" s="127"/>
      <c r="R318" s="127"/>
      <c r="S318" s="127"/>
      <c r="T318" s="129" t="n">
        <v>1094659.91</v>
      </c>
      <c r="U318" s="127"/>
      <c r="V318" s="125" t="n">
        <v>2024</v>
      </c>
    </row>
    <row r="319" customFormat="false" ht="12.75" hidden="false" customHeight="true" outlineLevel="0" collapsed="false">
      <c r="A319" s="125" t="n">
        <v>2</v>
      </c>
      <c r="B319" s="126" t="s">
        <v>364</v>
      </c>
      <c r="C319" s="127" t="n">
        <f aca="false">D319+E319+F319+G319+H319+I319+K319+M319+O319+Q319+R319+S319+T319+U319</f>
        <v>698427.75</v>
      </c>
      <c r="D319" s="127"/>
      <c r="E319" s="127"/>
      <c r="F319" s="127"/>
      <c r="G319" s="127"/>
      <c r="H319" s="127"/>
      <c r="I319" s="127"/>
      <c r="J319" s="133"/>
      <c r="K319" s="133"/>
      <c r="L319" s="149"/>
      <c r="M319" s="127"/>
      <c r="N319" s="133"/>
      <c r="O319" s="127"/>
      <c r="P319" s="127"/>
      <c r="Q319" s="127"/>
      <c r="R319" s="127"/>
      <c r="S319" s="127"/>
      <c r="T319" s="129" t="n">
        <v>698427.75</v>
      </c>
      <c r="U319" s="127"/>
      <c r="V319" s="125" t="n">
        <v>2024</v>
      </c>
    </row>
    <row r="320" customFormat="false" ht="12.75" hidden="false" customHeight="true" outlineLevel="0" collapsed="false">
      <c r="A320" s="125" t="n">
        <v>3</v>
      </c>
      <c r="B320" s="126" t="s">
        <v>348</v>
      </c>
      <c r="C320" s="127" t="n">
        <f aca="false">D320+E320+F320+G320+H320+I320+K320+M320+O320+Q320+R320+S320+T320+U320</f>
        <v>20215382.3118</v>
      </c>
      <c r="D320" s="127" t="n">
        <v>1226847</v>
      </c>
      <c r="E320" s="127" t="n">
        <v>4207992</v>
      </c>
      <c r="F320" s="127"/>
      <c r="G320" s="127" t="n">
        <v>571722</v>
      </c>
      <c r="H320" s="127"/>
      <c r="I320" s="127" t="n">
        <v>968622</v>
      </c>
      <c r="J320" s="127"/>
      <c r="K320" s="127"/>
      <c r="L320" s="127"/>
      <c r="M320" s="127" t="n">
        <v>6676331</v>
      </c>
      <c r="N320" s="127"/>
      <c r="O320" s="127" t="n">
        <v>404022</v>
      </c>
      <c r="P320" s="127"/>
      <c r="Q320" s="127" t="n">
        <v>5278280</v>
      </c>
      <c r="R320" s="127" t="n">
        <v>458021</v>
      </c>
      <c r="S320" s="127"/>
      <c r="T320" s="127"/>
      <c r="U320" s="127" t="n">
        <f aca="false">(D320+E320+F320+G320+H320+I320+M320+O320+Q320+R320+S320)*2.14%</f>
        <v>423545.3118</v>
      </c>
      <c r="V320" s="125" t="n">
        <v>2024</v>
      </c>
    </row>
    <row r="321" customFormat="false" ht="12.75" hidden="false" customHeight="true" outlineLevel="0" collapsed="false">
      <c r="A321" s="154" t="s">
        <v>365</v>
      </c>
      <c r="B321" s="154"/>
      <c r="C321" s="143" t="n">
        <f aca="false">SUM(C318:C320)</f>
        <v>22008469.9718</v>
      </c>
      <c r="D321" s="143" t="n">
        <f aca="false">SUM(D318:D320)</f>
        <v>1226847</v>
      </c>
      <c r="E321" s="143" t="n">
        <f aca="false">SUM(E318:E320)</f>
        <v>4207992</v>
      </c>
      <c r="F321" s="143" t="n">
        <f aca="false">SUM(F318:F320)</f>
        <v>0</v>
      </c>
      <c r="G321" s="143" t="n">
        <f aca="false">SUM(G318:G320)</f>
        <v>571722</v>
      </c>
      <c r="H321" s="143" t="n">
        <f aca="false">SUM(H318:H320)</f>
        <v>0</v>
      </c>
      <c r="I321" s="143" t="n">
        <f aca="false">SUM(I318:I320)</f>
        <v>968622</v>
      </c>
      <c r="J321" s="143" t="n">
        <f aca="false">SUM(J318:J320)</f>
        <v>0</v>
      </c>
      <c r="K321" s="143" t="n">
        <f aca="false">SUM(K318:K320)</f>
        <v>0</v>
      </c>
      <c r="L321" s="143" t="n">
        <f aca="false">SUM(L318:L320)</f>
        <v>0</v>
      </c>
      <c r="M321" s="143" t="n">
        <f aca="false">SUM(M318:M320)</f>
        <v>6676331</v>
      </c>
      <c r="N321" s="143" t="n">
        <f aca="false">SUM(N318:N320)</f>
        <v>0</v>
      </c>
      <c r="O321" s="143" t="n">
        <f aca="false">SUM(O318:O320)</f>
        <v>404022</v>
      </c>
      <c r="P321" s="143" t="n">
        <f aca="false">SUM(P318:P320)</f>
        <v>0</v>
      </c>
      <c r="Q321" s="143" t="n">
        <f aca="false">SUM(Q318:Q320)</f>
        <v>5278280</v>
      </c>
      <c r="R321" s="143" t="n">
        <f aca="false">SUM(R318:R320)</f>
        <v>458021</v>
      </c>
      <c r="S321" s="143" t="n">
        <f aca="false">SUM(S318:S320)</f>
        <v>0</v>
      </c>
      <c r="T321" s="143" t="n">
        <f aca="false">SUM(T318:T320)</f>
        <v>1793087.66</v>
      </c>
      <c r="U321" s="143" t="n">
        <f aca="false">SUM(U318:U320)</f>
        <v>423545.3118</v>
      </c>
      <c r="V321" s="165"/>
    </row>
    <row r="322" customFormat="false" ht="12.75" hidden="false" customHeight="true" outlineLevel="0" collapsed="false">
      <c r="A322" s="164" t="s">
        <v>366</v>
      </c>
      <c r="B322" s="164"/>
      <c r="C322" s="139" t="n">
        <f aca="false">C301+C317+C321</f>
        <v>69362275.148032</v>
      </c>
      <c r="D322" s="139" t="n">
        <f aca="false">D301+D317+D321</f>
        <v>3280765.08</v>
      </c>
      <c r="E322" s="139" t="n">
        <f aca="false">E301+E317+E321</f>
        <v>5587271.39</v>
      </c>
      <c r="F322" s="139" t="n">
        <f aca="false">F301+F317+F321</f>
        <v>0</v>
      </c>
      <c r="G322" s="139" t="n">
        <f aca="false">G301+G317+G321</f>
        <v>1695326.01</v>
      </c>
      <c r="H322" s="139" t="n">
        <f aca="false">H301+H317+H321</f>
        <v>0</v>
      </c>
      <c r="I322" s="139" t="n">
        <f aca="false">I301+I317+I321</f>
        <v>1374244.29</v>
      </c>
      <c r="J322" s="139" t="n">
        <f aca="false">J301+J317+J321</f>
        <v>0</v>
      </c>
      <c r="K322" s="139" t="n">
        <f aca="false">K301+K317+K321</f>
        <v>0</v>
      </c>
      <c r="L322" s="139" t="n">
        <f aca="false">L301+L317+L321</f>
        <v>0</v>
      </c>
      <c r="M322" s="139" t="n">
        <f aca="false">M301+M317+M321</f>
        <v>24606487.64</v>
      </c>
      <c r="N322" s="139" t="n">
        <f aca="false">N301+N317+N321</f>
        <v>0</v>
      </c>
      <c r="O322" s="139" t="n">
        <f aca="false">O301+O317+O321</f>
        <v>735425.49</v>
      </c>
      <c r="P322" s="139" t="n">
        <f aca="false">P301+P317+P321</f>
        <v>0</v>
      </c>
      <c r="Q322" s="139" t="n">
        <f aca="false">Q301+Q317+Q321</f>
        <v>23738702.78</v>
      </c>
      <c r="R322" s="139" t="n">
        <f aca="false">R301+R317+R321</f>
        <v>458021</v>
      </c>
      <c r="S322" s="139" t="n">
        <f aca="false">S301+S317+S321</f>
        <v>0</v>
      </c>
      <c r="T322" s="140" t="n">
        <f aca="false">T301+T317+T321</f>
        <v>6564495.06</v>
      </c>
      <c r="U322" s="139" t="n">
        <f aca="false">U301+U317+U321</f>
        <v>1321536.408032</v>
      </c>
      <c r="V322" s="167"/>
    </row>
    <row r="323" customFormat="false" ht="12.75" hidden="false" customHeight="true" outlineLevel="0" collapsed="false">
      <c r="A323" s="148" t="s">
        <v>367</v>
      </c>
      <c r="B323" s="148"/>
      <c r="C323" s="127"/>
      <c r="D323" s="132"/>
      <c r="E323" s="132"/>
      <c r="F323" s="132"/>
      <c r="G323" s="132"/>
      <c r="H323" s="132"/>
      <c r="I323" s="132"/>
      <c r="J323" s="132"/>
      <c r="K323" s="132"/>
      <c r="L323" s="177"/>
      <c r="M323" s="132"/>
      <c r="N323" s="132"/>
      <c r="O323" s="133"/>
      <c r="P323" s="130"/>
      <c r="Q323" s="132"/>
      <c r="R323" s="132"/>
      <c r="S323" s="132"/>
      <c r="T323" s="132"/>
      <c r="U323" s="132"/>
      <c r="V323" s="125"/>
    </row>
    <row r="324" customFormat="false" ht="12.75" hidden="false" customHeight="true" outlineLevel="0" collapsed="false">
      <c r="A324" s="154" t="s">
        <v>368</v>
      </c>
      <c r="B324" s="154"/>
      <c r="C324" s="143" t="n">
        <v>0</v>
      </c>
      <c r="D324" s="143" t="n">
        <v>0</v>
      </c>
      <c r="E324" s="143" t="n">
        <v>0</v>
      </c>
      <c r="F324" s="143" t="n">
        <v>0</v>
      </c>
      <c r="G324" s="143" t="n">
        <v>0</v>
      </c>
      <c r="H324" s="143" t="n">
        <v>0</v>
      </c>
      <c r="I324" s="143" t="n">
        <v>0</v>
      </c>
      <c r="J324" s="143" t="n">
        <v>0</v>
      </c>
      <c r="K324" s="143" t="n">
        <v>0</v>
      </c>
      <c r="L324" s="143" t="n">
        <v>0</v>
      </c>
      <c r="M324" s="143" t="n">
        <v>0</v>
      </c>
      <c r="N324" s="143" t="n">
        <v>0</v>
      </c>
      <c r="O324" s="143" t="n">
        <v>0</v>
      </c>
      <c r="P324" s="143" t="n">
        <v>0</v>
      </c>
      <c r="Q324" s="143" t="n">
        <v>0</v>
      </c>
      <c r="R324" s="143" t="n">
        <v>0</v>
      </c>
      <c r="S324" s="143" t="n">
        <v>0</v>
      </c>
      <c r="T324" s="144" t="n">
        <v>0</v>
      </c>
      <c r="U324" s="143" t="n">
        <v>0</v>
      </c>
      <c r="V324" s="165"/>
    </row>
    <row r="325" customFormat="false" ht="12.75" hidden="false" customHeight="true" outlineLevel="0" collapsed="false">
      <c r="A325" s="125" t="n">
        <v>1</v>
      </c>
      <c r="B325" s="126" t="s">
        <v>369</v>
      </c>
      <c r="C325" s="127" t="n">
        <f aca="false">D325+E325+F325+G325+H325+I325+K325+M325+O325+Q325+R325+S325+T325+U325</f>
        <v>123842.036816467</v>
      </c>
      <c r="D325" s="127"/>
      <c r="E325" s="127"/>
      <c r="F325" s="127"/>
      <c r="G325" s="127"/>
      <c r="H325" s="127"/>
      <c r="I325" s="127"/>
      <c r="J325" s="127"/>
      <c r="K325" s="127"/>
      <c r="L325" s="149"/>
      <c r="M325" s="127"/>
      <c r="N325" s="127"/>
      <c r="O325" s="127"/>
      <c r="P325" s="127"/>
      <c r="Q325" s="127"/>
      <c r="R325" s="127"/>
      <c r="S325" s="127"/>
      <c r="T325" s="129" t="n">
        <v>123842.036816467</v>
      </c>
      <c r="U325" s="127"/>
      <c r="V325" s="125" t="n">
        <v>2023</v>
      </c>
    </row>
    <row r="326" customFormat="false" ht="12.75" hidden="false" customHeight="true" outlineLevel="0" collapsed="false">
      <c r="A326" s="154" t="s">
        <v>370</v>
      </c>
      <c r="B326" s="154"/>
      <c r="C326" s="143" t="n">
        <f aca="false">SUM(C325)</f>
        <v>123842.036816467</v>
      </c>
      <c r="D326" s="143" t="n">
        <f aca="false">SUM(D325)</f>
        <v>0</v>
      </c>
      <c r="E326" s="143" t="n">
        <f aca="false">SUM(E325)</f>
        <v>0</v>
      </c>
      <c r="F326" s="143" t="n">
        <f aca="false">SUM(F325)</f>
        <v>0</v>
      </c>
      <c r="G326" s="143" t="n">
        <f aca="false">SUM(G325)</f>
        <v>0</v>
      </c>
      <c r="H326" s="143" t="n">
        <f aca="false">SUM(H325)</f>
        <v>0</v>
      </c>
      <c r="I326" s="143" t="n">
        <f aca="false">SUM(I325)</f>
        <v>0</v>
      </c>
      <c r="J326" s="143" t="n">
        <f aca="false">SUM(J325)</f>
        <v>0</v>
      </c>
      <c r="K326" s="143" t="n">
        <f aca="false">SUM(K325)</f>
        <v>0</v>
      </c>
      <c r="L326" s="143" t="n">
        <f aca="false">SUM(L325)</f>
        <v>0</v>
      </c>
      <c r="M326" s="143" t="n">
        <f aca="false">SUM(M325)</f>
        <v>0</v>
      </c>
      <c r="N326" s="143" t="n">
        <f aca="false">SUM(N325)</f>
        <v>0</v>
      </c>
      <c r="O326" s="143" t="n">
        <f aca="false">SUM(O325)</f>
        <v>0</v>
      </c>
      <c r="P326" s="143" t="n">
        <f aca="false">SUM(P325)</f>
        <v>0</v>
      </c>
      <c r="Q326" s="143" t="n">
        <f aca="false">SUM(Q325)</f>
        <v>0</v>
      </c>
      <c r="R326" s="143" t="n">
        <f aca="false">SUM(R325)</f>
        <v>0</v>
      </c>
      <c r="S326" s="143" t="n">
        <f aca="false">SUM(S325)</f>
        <v>0</v>
      </c>
      <c r="T326" s="144" t="n">
        <f aca="false">SUM(T325)</f>
        <v>123842.036816467</v>
      </c>
      <c r="U326" s="143" t="n">
        <f aca="false">SUM(U325)</f>
        <v>0</v>
      </c>
      <c r="V326" s="165"/>
    </row>
    <row r="327" customFormat="false" ht="12.75" hidden="false" customHeight="true" outlineLevel="0" collapsed="false">
      <c r="A327" s="125" t="n">
        <v>1</v>
      </c>
      <c r="B327" s="126" t="s">
        <v>371</v>
      </c>
      <c r="C327" s="127" t="n">
        <f aca="false">D327+E327+F327+G327+H327+I327+K327+M327+O327+Q327+R327+S327+T327+U327</f>
        <v>387917.06656</v>
      </c>
      <c r="D327" s="127"/>
      <c r="E327" s="127"/>
      <c r="F327" s="127"/>
      <c r="G327" s="127"/>
      <c r="H327" s="127"/>
      <c r="I327" s="127"/>
      <c r="J327" s="127"/>
      <c r="K327" s="127"/>
      <c r="L327" s="149"/>
      <c r="M327" s="127"/>
      <c r="N327" s="127"/>
      <c r="O327" s="127"/>
      <c r="P327" s="127"/>
      <c r="Q327" s="127"/>
      <c r="R327" s="127"/>
      <c r="S327" s="127"/>
      <c r="T327" s="129" t="n">
        <v>387917.06656</v>
      </c>
      <c r="U327" s="127"/>
      <c r="V327" s="125" t="n">
        <v>2024</v>
      </c>
    </row>
    <row r="328" customFormat="false" ht="12.75" hidden="false" customHeight="true" outlineLevel="0" collapsed="false">
      <c r="A328" s="154" t="s">
        <v>372</v>
      </c>
      <c r="B328" s="154"/>
      <c r="C328" s="143" t="n">
        <f aca="false">SUM(C327:C327)</f>
        <v>387917.06656</v>
      </c>
      <c r="D328" s="143" t="n">
        <f aca="false">SUM(D327:D327)</f>
        <v>0</v>
      </c>
      <c r="E328" s="143" t="n">
        <f aca="false">SUM(E327:E327)</f>
        <v>0</v>
      </c>
      <c r="F328" s="143" t="n">
        <f aca="false">SUM(F327:F327)</f>
        <v>0</v>
      </c>
      <c r="G328" s="143" t="n">
        <f aca="false">SUM(G327:G327)</f>
        <v>0</v>
      </c>
      <c r="H328" s="143" t="n">
        <f aca="false">SUM(H327:H327)</f>
        <v>0</v>
      </c>
      <c r="I328" s="143" t="n">
        <f aca="false">SUM(I327:I327)</f>
        <v>0</v>
      </c>
      <c r="J328" s="143" t="n">
        <f aca="false">SUM(J327:J327)</f>
        <v>0</v>
      </c>
      <c r="K328" s="143" t="n">
        <f aca="false">SUM(K327:K327)</f>
        <v>0</v>
      </c>
      <c r="L328" s="143" t="n">
        <f aca="false">SUM(L327:L327)</f>
        <v>0</v>
      </c>
      <c r="M328" s="143" t="n">
        <f aca="false">SUM(M327:M327)</f>
        <v>0</v>
      </c>
      <c r="N328" s="143" t="n">
        <f aca="false">SUM(N327:N327)</f>
        <v>0</v>
      </c>
      <c r="O328" s="143" t="n">
        <f aca="false">SUM(O327:O327)</f>
        <v>0</v>
      </c>
      <c r="P328" s="143" t="n">
        <f aca="false">SUM(P327:P327)</f>
        <v>0</v>
      </c>
      <c r="Q328" s="143" t="n">
        <f aca="false">SUM(Q327:Q327)</f>
        <v>0</v>
      </c>
      <c r="R328" s="143" t="n">
        <f aca="false">SUM(R327:R327)</f>
        <v>0</v>
      </c>
      <c r="S328" s="143" t="n">
        <f aca="false">SUM(S327:S327)</f>
        <v>0</v>
      </c>
      <c r="T328" s="144" t="n">
        <f aca="false">SUM(T327:T327)</f>
        <v>387917.06656</v>
      </c>
      <c r="U328" s="143" t="n">
        <f aca="false">SUM(U327:U327)</f>
        <v>0</v>
      </c>
      <c r="V328" s="165"/>
    </row>
    <row r="329" customFormat="false" ht="12.75" hidden="false" customHeight="true" outlineLevel="0" collapsed="false">
      <c r="A329" s="164" t="s">
        <v>373</v>
      </c>
      <c r="B329" s="164"/>
      <c r="C329" s="139" t="n">
        <f aca="false">C324+C326+C328</f>
        <v>511759.103376467</v>
      </c>
      <c r="D329" s="139" t="n">
        <f aca="false">D324+D326+D328</f>
        <v>0</v>
      </c>
      <c r="E329" s="139" t="n">
        <f aca="false">E324+E326+E328</f>
        <v>0</v>
      </c>
      <c r="F329" s="139" t="n">
        <f aca="false">F324+F326+F328</f>
        <v>0</v>
      </c>
      <c r="G329" s="139" t="n">
        <f aca="false">G324+G326+G328</f>
        <v>0</v>
      </c>
      <c r="H329" s="139" t="n">
        <f aca="false">H324+H326+H328</f>
        <v>0</v>
      </c>
      <c r="I329" s="139" t="n">
        <f aca="false">I324+I326+I328</f>
        <v>0</v>
      </c>
      <c r="J329" s="139" t="n">
        <f aca="false">J324+J326+J328</f>
        <v>0</v>
      </c>
      <c r="K329" s="139" t="n">
        <f aca="false">K324+K326+K328</f>
        <v>0</v>
      </c>
      <c r="L329" s="139" t="n">
        <f aca="false">L324+L326+L328</f>
        <v>0</v>
      </c>
      <c r="M329" s="139" t="n">
        <f aca="false">M324+M326+M328</f>
        <v>0</v>
      </c>
      <c r="N329" s="139" t="n">
        <f aca="false">N324+N326+N328</f>
        <v>0</v>
      </c>
      <c r="O329" s="139" t="n">
        <f aca="false">O324+O326+O328</f>
        <v>0</v>
      </c>
      <c r="P329" s="139" t="n">
        <f aca="false">P324+P326+P328</f>
        <v>0</v>
      </c>
      <c r="Q329" s="139" t="n">
        <f aca="false">Q324+Q326+Q328</f>
        <v>0</v>
      </c>
      <c r="R329" s="139" t="n">
        <f aca="false">R324+R326+R328</f>
        <v>0</v>
      </c>
      <c r="S329" s="139" t="n">
        <f aca="false">S324+S326+S328</f>
        <v>0</v>
      </c>
      <c r="T329" s="140" t="n">
        <f aca="false">T324+T326+T328</f>
        <v>511759.103376467</v>
      </c>
      <c r="U329" s="139" t="n">
        <f aca="false">U324+U326+U328</f>
        <v>0</v>
      </c>
      <c r="V329" s="167"/>
    </row>
    <row r="330" customFormat="false" ht="12.75" hidden="false" customHeight="true" outlineLevel="0" collapsed="false">
      <c r="A330" s="148" t="s">
        <v>643</v>
      </c>
      <c r="B330" s="148"/>
      <c r="C330" s="127"/>
      <c r="D330" s="132"/>
      <c r="E330" s="132"/>
      <c r="F330" s="132"/>
      <c r="G330" s="132"/>
      <c r="H330" s="132"/>
      <c r="I330" s="132"/>
      <c r="J330" s="132"/>
      <c r="K330" s="132"/>
      <c r="L330" s="177"/>
      <c r="M330" s="132"/>
      <c r="N330" s="132"/>
      <c r="O330" s="133"/>
      <c r="P330" s="130"/>
      <c r="Q330" s="132"/>
      <c r="R330" s="132"/>
      <c r="S330" s="132"/>
      <c r="T330" s="132"/>
      <c r="U330" s="132"/>
      <c r="V330" s="125"/>
    </row>
    <row r="331" customFormat="false" ht="12.75" hidden="false" customHeight="true" outlineLevel="0" collapsed="false">
      <c r="A331" s="125" t="n">
        <v>1</v>
      </c>
      <c r="B331" s="126" t="s">
        <v>375</v>
      </c>
      <c r="C331" s="127" t="n">
        <f aca="false">D331+E331+F331+G331+H331+I331+K331+M331+O331+Q331+R331+S331+T331+U331</f>
        <v>308993.21</v>
      </c>
      <c r="D331" s="127"/>
      <c r="E331" s="127"/>
      <c r="F331" s="127"/>
      <c r="G331" s="127"/>
      <c r="H331" s="127"/>
      <c r="I331" s="127"/>
      <c r="J331" s="127"/>
      <c r="K331" s="127"/>
      <c r="L331" s="149"/>
      <c r="M331" s="127"/>
      <c r="N331" s="178"/>
      <c r="O331" s="127"/>
      <c r="P331" s="127"/>
      <c r="Q331" s="127"/>
      <c r="R331" s="127"/>
      <c r="S331" s="127"/>
      <c r="T331" s="129" t="n">
        <v>308993.21</v>
      </c>
      <c r="U331" s="127"/>
      <c r="V331" s="125" t="n">
        <v>2022</v>
      </c>
    </row>
    <row r="332" customFormat="false" ht="12.75" hidden="false" customHeight="true" outlineLevel="0" collapsed="false">
      <c r="A332" s="125" t="n">
        <v>2</v>
      </c>
      <c r="B332" s="126" t="s">
        <v>376</v>
      </c>
      <c r="C332" s="127" t="n">
        <f aca="false">D332+E332+F332+G332+H332+I332+K332+M332+O332+Q332+R332+S332+T332+U332</f>
        <v>228742.12</v>
      </c>
      <c r="D332" s="127"/>
      <c r="E332" s="127"/>
      <c r="F332" s="127"/>
      <c r="G332" s="127"/>
      <c r="H332" s="127"/>
      <c r="I332" s="127"/>
      <c r="J332" s="127"/>
      <c r="K332" s="127"/>
      <c r="L332" s="149"/>
      <c r="M332" s="127"/>
      <c r="N332" s="178"/>
      <c r="O332" s="127"/>
      <c r="P332" s="127"/>
      <c r="Q332" s="127"/>
      <c r="R332" s="127"/>
      <c r="S332" s="127"/>
      <c r="T332" s="129" t="n">
        <v>228742.12</v>
      </c>
      <c r="U332" s="127"/>
      <c r="V332" s="125" t="n">
        <v>2022</v>
      </c>
    </row>
    <row r="333" customFormat="false" ht="12.75" hidden="false" customHeight="true" outlineLevel="0" collapsed="false">
      <c r="A333" s="125" t="n">
        <v>3</v>
      </c>
      <c r="B333" s="126" t="s">
        <v>377</v>
      </c>
      <c r="C333" s="127" t="n">
        <f aca="false">D333+E333+F333+G333+H333+I333+K333+M333+O333+Q333+R333+S333+T333+U333</f>
        <v>249175.36</v>
      </c>
      <c r="D333" s="127"/>
      <c r="E333" s="127"/>
      <c r="F333" s="127"/>
      <c r="G333" s="127"/>
      <c r="H333" s="127"/>
      <c r="I333" s="127"/>
      <c r="J333" s="127"/>
      <c r="K333" s="127"/>
      <c r="L333" s="149"/>
      <c r="M333" s="127"/>
      <c r="N333" s="178"/>
      <c r="O333" s="127"/>
      <c r="P333" s="127"/>
      <c r="Q333" s="127"/>
      <c r="R333" s="127"/>
      <c r="S333" s="127"/>
      <c r="T333" s="129" t="n">
        <v>249175.36</v>
      </c>
      <c r="U333" s="127"/>
      <c r="V333" s="125" t="n">
        <v>2022</v>
      </c>
    </row>
    <row r="334" customFormat="false" ht="12.75" hidden="false" customHeight="true" outlineLevel="0" collapsed="false">
      <c r="A334" s="125" t="n">
        <v>4</v>
      </c>
      <c r="B334" s="126" t="s">
        <v>379</v>
      </c>
      <c r="C334" s="127" t="n">
        <f aca="false">D334+E334+F334+G334+H334+I334+K334+M334+O334+Q334+R334+S334+T334+U334</f>
        <v>225172.38</v>
      </c>
      <c r="D334" s="127"/>
      <c r="E334" s="127"/>
      <c r="F334" s="127"/>
      <c r="G334" s="127"/>
      <c r="H334" s="127"/>
      <c r="I334" s="127"/>
      <c r="J334" s="127"/>
      <c r="K334" s="127"/>
      <c r="L334" s="149"/>
      <c r="M334" s="127"/>
      <c r="N334" s="178"/>
      <c r="O334" s="127"/>
      <c r="P334" s="127"/>
      <c r="Q334" s="127"/>
      <c r="R334" s="127"/>
      <c r="S334" s="127"/>
      <c r="T334" s="129" t="n">
        <v>225172.38</v>
      </c>
      <c r="U334" s="127"/>
      <c r="V334" s="125" t="n">
        <v>2022</v>
      </c>
    </row>
    <row r="335" customFormat="false" ht="13.5" hidden="false" customHeight="true" outlineLevel="0" collapsed="false">
      <c r="A335" s="125" t="n">
        <v>5</v>
      </c>
      <c r="B335" s="126" t="s">
        <v>380</v>
      </c>
      <c r="C335" s="127" t="n">
        <f aca="false">D335+E335+F335+G335+H335+I335+K335+M335+O335+Q335+R335+S335+T335+U335</f>
        <v>9682292.39</v>
      </c>
      <c r="D335" s="127"/>
      <c r="E335" s="127"/>
      <c r="F335" s="127"/>
      <c r="G335" s="127"/>
      <c r="H335" s="127"/>
      <c r="I335" s="127"/>
      <c r="J335" s="127"/>
      <c r="K335" s="127"/>
      <c r="L335" s="149"/>
      <c r="M335" s="127" t="n">
        <v>9583292.39</v>
      </c>
      <c r="N335" s="178"/>
      <c r="O335" s="127"/>
      <c r="P335" s="127"/>
      <c r="Q335" s="127"/>
      <c r="R335" s="127"/>
      <c r="S335" s="127"/>
      <c r="T335" s="127"/>
      <c r="U335" s="127" t="n">
        <v>99000</v>
      </c>
      <c r="V335" s="125" t="n">
        <v>2022</v>
      </c>
    </row>
    <row r="336" customFormat="false" ht="12.75" hidden="false" customHeight="true" outlineLevel="0" collapsed="false">
      <c r="A336" s="154" t="s">
        <v>381</v>
      </c>
      <c r="B336" s="154"/>
      <c r="C336" s="143" t="n">
        <f aca="false">SUM(C331:C335)</f>
        <v>10694375.46</v>
      </c>
      <c r="D336" s="143" t="n">
        <f aca="false">SUM(D331:D335)</f>
        <v>0</v>
      </c>
      <c r="E336" s="143" t="n">
        <f aca="false">SUM(E331:E335)</f>
        <v>0</v>
      </c>
      <c r="F336" s="143" t="n">
        <f aca="false">SUM(F331:F335)</f>
        <v>0</v>
      </c>
      <c r="G336" s="143" t="n">
        <f aca="false">SUM(G331:G335)</f>
        <v>0</v>
      </c>
      <c r="H336" s="143" t="n">
        <f aca="false">SUM(H331:H335)</f>
        <v>0</v>
      </c>
      <c r="I336" s="143" t="n">
        <f aca="false">SUM(I331:I335)</f>
        <v>0</v>
      </c>
      <c r="J336" s="143" t="n">
        <f aca="false">SUM(J331:J335)</f>
        <v>0</v>
      </c>
      <c r="K336" s="143" t="n">
        <f aca="false">SUM(K331:K335)</f>
        <v>0</v>
      </c>
      <c r="L336" s="143" t="n">
        <f aca="false">SUM(L331:L335)</f>
        <v>0</v>
      </c>
      <c r="M336" s="143" t="n">
        <f aca="false">SUM(M331:M335)</f>
        <v>9583292.39</v>
      </c>
      <c r="N336" s="143" t="n">
        <f aca="false">SUM(N331:N335)</f>
        <v>0</v>
      </c>
      <c r="O336" s="143" t="n">
        <f aca="false">SUM(O331:O335)</f>
        <v>0</v>
      </c>
      <c r="P336" s="143" t="n">
        <f aca="false">SUM(P331:P335)</f>
        <v>0</v>
      </c>
      <c r="Q336" s="143" t="n">
        <f aca="false">SUM(Q331:Q335)</f>
        <v>0</v>
      </c>
      <c r="R336" s="143" t="n">
        <f aca="false">SUM(R331:R335)</f>
        <v>0</v>
      </c>
      <c r="S336" s="143" t="n">
        <f aca="false">SUM(S331:S335)</f>
        <v>0</v>
      </c>
      <c r="T336" s="144" t="n">
        <f aca="false">SUM(T331:T335)</f>
        <v>1012083.07</v>
      </c>
      <c r="U336" s="143" t="n">
        <f aca="false">SUM(U331:U335)</f>
        <v>99000</v>
      </c>
      <c r="V336" s="165"/>
    </row>
    <row r="337" customFormat="false" ht="12.75" hidden="false" customHeight="true" outlineLevel="0" collapsed="false">
      <c r="A337" s="125" t="n">
        <v>1</v>
      </c>
      <c r="B337" s="126" t="s">
        <v>382</v>
      </c>
      <c r="C337" s="127" t="n">
        <f aca="false">D337+E337+F337+G337+H337+I337+K337+M337+O337+Q337+R337+S337+T337+U337</f>
        <v>11685099.16</v>
      </c>
      <c r="D337" s="127" t="n">
        <v>345393.36</v>
      </c>
      <c r="E337" s="127" t="n">
        <v>855305.98</v>
      </c>
      <c r="F337" s="127"/>
      <c r="G337" s="127" t="n">
        <v>243297.4</v>
      </c>
      <c r="H337" s="127"/>
      <c r="I337" s="127" t="n">
        <v>470242.97</v>
      </c>
      <c r="J337" s="127"/>
      <c r="K337" s="127"/>
      <c r="L337" s="149"/>
      <c r="M337" s="127" t="n">
        <v>3102017.97</v>
      </c>
      <c r="N337" s="178"/>
      <c r="O337" s="127" t="n">
        <v>367584.84</v>
      </c>
      <c r="P337" s="127"/>
      <c r="Q337" s="127" t="n">
        <v>5881681.81</v>
      </c>
      <c r="R337" s="127" t="n">
        <v>177281.14</v>
      </c>
      <c r="S337" s="127"/>
      <c r="T337" s="127"/>
      <c r="U337" s="127" t="n">
        <v>242293.69</v>
      </c>
      <c r="V337" s="125" t="n">
        <v>2023</v>
      </c>
    </row>
    <row r="338" customFormat="false" ht="12.75" hidden="false" customHeight="true" outlineLevel="0" collapsed="false">
      <c r="A338" s="125" t="n">
        <v>2</v>
      </c>
      <c r="B338" s="126" t="s">
        <v>383</v>
      </c>
      <c r="C338" s="127" t="n">
        <f aca="false">D338+E338+F338+G338+H338+I338+K338+M338+O338+Q338+R338+S338+T338+U338</f>
        <v>5738704.726872</v>
      </c>
      <c r="D338" s="127" t="n">
        <v>376751.76</v>
      </c>
      <c r="E338" s="127"/>
      <c r="F338" s="127"/>
      <c r="G338" s="127"/>
      <c r="H338" s="127"/>
      <c r="I338" s="127"/>
      <c r="J338" s="127"/>
      <c r="K338" s="127"/>
      <c r="L338" s="149"/>
      <c r="M338" s="127" t="n">
        <v>2972044.11</v>
      </c>
      <c r="N338" s="178"/>
      <c r="O338" s="127"/>
      <c r="P338" s="127"/>
      <c r="Q338" s="127" t="n">
        <v>2269673.61</v>
      </c>
      <c r="R338" s="127"/>
      <c r="S338" s="127"/>
      <c r="T338" s="127"/>
      <c r="U338" s="127" t="n">
        <f aca="false">(D338+M338+Q338)*2.14%</f>
        <v>120235.246872</v>
      </c>
      <c r="V338" s="125" t="n">
        <v>2023</v>
      </c>
    </row>
    <row r="339" customFormat="false" ht="12.75" hidden="false" customHeight="true" outlineLevel="0" collapsed="false">
      <c r="A339" s="125" t="n">
        <v>3</v>
      </c>
      <c r="B339" s="126" t="s">
        <v>384</v>
      </c>
      <c r="C339" s="127" t="n">
        <f aca="false">D339+E339+F339+G339+H339+I339+K339+M339+O339+Q339+R339+S339+T339+U339</f>
        <v>6512611.85</v>
      </c>
      <c r="D339" s="127" t="n">
        <v>414812.52</v>
      </c>
      <c r="E339" s="127"/>
      <c r="F339" s="127"/>
      <c r="G339" s="127"/>
      <c r="H339" s="127"/>
      <c r="I339" s="127"/>
      <c r="J339" s="127"/>
      <c r="K339" s="127"/>
      <c r="L339" s="149"/>
      <c r="M339" s="127" t="n">
        <v>3916889.14</v>
      </c>
      <c r="N339" s="178"/>
      <c r="O339" s="127"/>
      <c r="P339" s="127"/>
      <c r="Q339" s="127" t="n">
        <v>2044460.33</v>
      </c>
      <c r="R339" s="127"/>
      <c r="S339" s="127"/>
      <c r="T339" s="127"/>
      <c r="U339" s="127" t="n">
        <v>136449.86</v>
      </c>
      <c r="V339" s="125" t="n">
        <v>2023</v>
      </c>
    </row>
    <row r="340" customFormat="false" ht="12.75" hidden="false" customHeight="true" outlineLevel="0" collapsed="false">
      <c r="A340" s="154" t="s">
        <v>385</v>
      </c>
      <c r="B340" s="154"/>
      <c r="C340" s="143" t="n">
        <f aca="false">SUM(C337:C339)</f>
        <v>23936415.736872</v>
      </c>
      <c r="D340" s="143" t="n">
        <f aca="false">SUM(D337:D339)</f>
        <v>1136957.64</v>
      </c>
      <c r="E340" s="143" t="n">
        <f aca="false">SUM(E337:E339)</f>
        <v>855305.98</v>
      </c>
      <c r="F340" s="143" t="n">
        <f aca="false">SUM(F337:F339)</f>
        <v>0</v>
      </c>
      <c r="G340" s="143" t="n">
        <f aca="false">SUM(G337:G339)</f>
        <v>243297.4</v>
      </c>
      <c r="H340" s="143" t="n">
        <f aca="false">SUM(H337:H339)</f>
        <v>0</v>
      </c>
      <c r="I340" s="143" t="n">
        <f aca="false">SUM(I337:I339)</f>
        <v>470242.97</v>
      </c>
      <c r="J340" s="143" t="n">
        <f aca="false">SUM(J337:J339)</f>
        <v>0</v>
      </c>
      <c r="K340" s="143" t="n">
        <f aca="false">SUM(K337:K339)</f>
        <v>0</v>
      </c>
      <c r="L340" s="143" t="n">
        <f aca="false">SUM(L337:L339)</f>
        <v>0</v>
      </c>
      <c r="M340" s="143" t="n">
        <f aca="false">SUM(M337:M339)</f>
        <v>9990951.22</v>
      </c>
      <c r="N340" s="143" t="n">
        <f aca="false">SUM(N337:N339)</f>
        <v>0</v>
      </c>
      <c r="O340" s="143" t="n">
        <f aca="false">SUM(O337:O339)</f>
        <v>367584.84</v>
      </c>
      <c r="P340" s="143" t="n">
        <f aca="false">SUM(P337:P339)</f>
        <v>0</v>
      </c>
      <c r="Q340" s="143" t="n">
        <f aca="false">SUM(Q337:Q339)</f>
        <v>10195815.75</v>
      </c>
      <c r="R340" s="143" t="n">
        <f aca="false">SUM(R337:R339)</f>
        <v>177281.14</v>
      </c>
      <c r="S340" s="143" t="n">
        <f aca="false">SUM(S337:S339)</f>
        <v>0</v>
      </c>
      <c r="T340" s="143" t="n">
        <f aca="false">SUM(T337:T339)</f>
        <v>0</v>
      </c>
      <c r="U340" s="143" t="n">
        <f aca="false">SUM(U337:U339)</f>
        <v>498978.796872</v>
      </c>
      <c r="V340" s="165"/>
    </row>
    <row r="341" customFormat="false" ht="12.75" hidden="false" customHeight="true" outlineLevel="0" collapsed="false">
      <c r="A341" s="125" t="n">
        <v>1</v>
      </c>
      <c r="B341" s="126" t="s">
        <v>386</v>
      </c>
      <c r="C341" s="127" t="n">
        <f aca="false">D341+E341+F341+G341+H341+I341+K341+M341+O341+Q341+R341+S341+T341+U341</f>
        <v>405669.09852</v>
      </c>
      <c r="D341" s="127"/>
      <c r="E341" s="127"/>
      <c r="F341" s="128"/>
      <c r="G341" s="127"/>
      <c r="H341" s="128"/>
      <c r="I341" s="127"/>
      <c r="J341" s="128"/>
      <c r="K341" s="128"/>
      <c r="L341" s="128"/>
      <c r="M341" s="127"/>
      <c r="N341" s="128"/>
      <c r="O341" s="127"/>
      <c r="P341" s="128"/>
      <c r="Q341" s="127"/>
      <c r="R341" s="127"/>
      <c r="S341" s="127"/>
      <c r="T341" s="129" t="n">
        <v>405669.09852</v>
      </c>
      <c r="U341" s="127"/>
      <c r="V341" s="125" t="n">
        <v>2024</v>
      </c>
    </row>
    <row r="342" customFormat="false" ht="12.75" hidden="false" customHeight="true" outlineLevel="0" collapsed="false">
      <c r="A342" s="125" t="n">
        <f aca="false">A341+1</f>
        <v>2</v>
      </c>
      <c r="B342" s="126" t="s">
        <v>387</v>
      </c>
      <c r="C342" s="127" t="n">
        <f aca="false">D342+E342+F342+G342+H342+I342+K342+M342+O342+Q342+R342+S342+T342+U342</f>
        <v>456775.09104</v>
      </c>
      <c r="D342" s="127"/>
      <c r="E342" s="127"/>
      <c r="F342" s="128"/>
      <c r="G342" s="127"/>
      <c r="H342" s="128"/>
      <c r="I342" s="127"/>
      <c r="J342" s="128"/>
      <c r="K342" s="128"/>
      <c r="L342" s="128"/>
      <c r="M342" s="127"/>
      <c r="N342" s="128"/>
      <c r="O342" s="127"/>
      <c r="P342" s="128"/>
      <c r="Q342" s="127"/>
      <c r="R342" s="127"/>
      <c r="S342" s="127"/>
      <c r="T342" s="129" t="n">
        <v>456775.09104</v>
      </c>
      <c r="U342" s="127"/>
      <c r="V342" s="125" t="n">
        <v>2024</v>
      </c>
    </row>
    <row r="343" customFormat="false" ht="12.75" hidden="false" customHeight="true" outlineLevel="0" collapsed="false">
      <c r="A343" s="125" t="n">
        <f aca="false">A342+1</f>
        <v>3</v>
      </c>
      <c r="B343" s="126" t="s">
        <v>388</v>
      </c>
      <c r="C343" s="127" t="n">
        <f aca="false">D343+E343+F343+G343+H343+I343+K343+M343+O343+Q343+R343+S343+T343+U343</f>
        <v>422622.9206</v>
      </c>
      <c r="D343" s="127"/>
      <c r="E343" s="128"/>
      <c r="F343" s="128"/>
      <c r="G343" s="127"/>
      <c r="H343" s="128"/>
      <c r="I343" s="127"/>
      <c r="J343" s="128"/>
      <c r="K343" s="128"/>
      <c r="L343" s="128"/>
      <c r="M343" s="127"/>
      <c r="N343" s="128"/>
      <c r="O343" s="128"/>
      <c r="P343" s="128"/>
      <c r="Q343" s="127"/>
      <c r="R343" s="127"/>
      <c r="S343" s="127"/>
      <c r="T343" s="129" t="n">
        <v>422622.9206</v>
      </c>
      <c r="U343" s="127"/>
      <c r="V343" s="125" t="n">
        <v>2024</v>
      </c>
    </row>
    <row r="344" customFormat="false" ht="12.75" hidden="false" customHeight="true" outlineLevel="0" collapsed="false">
      <c r="A344" s="125" t="n">
        <f aca="false">A343+1</f>
        <v>4</v>
      </c>
      <c r="B344" s="126" t="s">
        <v>390</v>
      </c>
      <c r="C344" s="127" t="n">
        <f aca="false">D344+E344+F344+G344+H344+I344+K344+M344+O344+Q344+R344+S344+T344+U344</f>
        <v>407788.32628</v>
      </c>
      <c r="D344" s="127"/>
      <c r="E344" s="128"/>
      <c r="F344" s="128"/>
      <c r="G344" s="127"/>
      <c r="H344" s="128"/>
      <c r="I344" s="127"/>
      <c r="J344" s="128"/>
      <c r="K344" s="128"/>
      <c r="L344" s="128"/>
      <c r="M344" s="127"/>
      <c r="N344" s="128"/>
      <c r="O344" s="128"/>
      <c r="P344" s="128"/>
      <c r="Q344" s="127"/>
      <c r="R344" s="127"/>
      <c r="S344" s="127"/>
      <c r="T344" s="129" t="n">
        <v>407788.32628</v>
      </c>
      <c r="U344" s="127"/>
      <c r="V344" s="125" t="n">
        <v>2024</v>
      </c>
    </row>
    <row r="345" customFormat="false" ht="12.75" hidden="false" customHeight="true" outlineLevel="0" collapsed="false">
      <c r="A345" s="125" t="n">
        <f aca="false">A344+1</f>
        <v>5</v>
      </c>
      <c r="B345" s="126" t="s">
        <v>391</v>
      </c>
      <c r="C345" s="127" t="n">
        <f aca="false">D345+E345+F345+G345+H345+I345+K345+M345+O345+Q345+R345+S345+T345+U345</f>
        <v>407951.3438</v>
      </c>
      <c r="D345" s="127"/>
      <c r="E345" s="127"/>
      <c r="F345" s="127"/>
      <c r="G345" s="127"/>
      <c r="H345" s="127"/>
      <c r="I345" s="127"/>
      <c r="J345" s="127"/>
      <c r="K345" s="127"/>
      <c r="L345" s="149"/>
      <c r="M345" s="127"/>
      <c r="N345" s="127"/>
      <c r="O345" s="127"/>
      <c r="P345" s="127"/>
      <c r="Q345" s="127"/>
      <c r="R345" s="127"/>
      <c r="S345" s="127"/>
      <c r="T345" s="129" t="n">
        <v>407951.3438</v>
      </c>
      <c r="U345" s="127"/>
      <c r="V345" s="125" t="n">
        <v>2024</v>
      </c>
    </row>
    <row r="346" customFormat="false" ht="12.75" hidden="false" customHeight="true" outlineLevel="0" collapsed="false">
      <c r="A346" s="125" t="n">
        <f aca="false">A345+1</f>
        <v>6</v>
      </c>
      <c r="B346" s="126" t="s">
        <v>392</v>
      </c>
      <c r="C346" s="127" t="n">
        <f aca="false">D346+E346+F346+G346+H346+I346+K346+M346+O346+Q346+R346+S346+T346+U346</f>
        <v>580449.73896</v>
      </c>
      <c r="D346" s="127"/>
      <c r="E346" s="127"/>
      <c r="F346" s="127"/>
      <c r="G346" s="127"/>
      <c r="H346" s="127"/>
      <c r="I346" s="127"/>
      <c r="J346" s="127"/>
      <c r="K346" s="127"/>
      <c r="L346" s="149"/>
      <c r="M346" s="127"/>
      <c r="N346" s="127"/>
      <c r="O346" s="127"/>
      <c r="P346" s="127"/>
      <c r="Q346" s="127"/>
      <c r="R346" s="127"/>
      <c r="S346" s="127"/>
      <c r="T346" s="129" t="n">
        <v>580449.73896</v>
      </c>
      <c r="U346" s="127"/>
      <c r="V346" s="125" t="n">
        <v>2024</v>
      </c>
    </row>
    <row r="347" customFormat="false" ht="12.75" hidden="false" customHeight="true" outlineLevel="0" collapsed="false">
      <c r="A347" s="125" t="n">
        <v>7</v>
      </c>
      <c r="B347" s="156" t="s">
        <v>393</v>
      </c>
      <c r="C347" s="127" t="n">
        <f aca="false">D347+E347+F347+G347+H347+I347+K347+M347+O347+Q347+R347+S347+T347+U347</f>
        <v>480138.22</v>
      </c>
      <c r="D347" s="127"/>
      <c r="E347" s="127"/>
      <c r="F347" s="127"/>
      <c r="G347" s="127"/>
      <c r="H347" s="127"/>
      <c r="I347" s="127"/>
      <c r="J347" s="127"/>
      <c r="K347" s="127"/>
      <c r="L347" s="149"/>
      <c r="M347" s="127"/>
      <c r="N347" s="127"/>
      <c r="O347" s="127"/>
      <c r="P347" s="127"/>
      <c r="Q347" s="127"/>
      <c r="R347" s="127"/>
      <c r="S347" s="127"/>
      <c r="T347" s="129" t="n">
        <v>480138.22</v>
      </c>
      <c r="U347" s="127"/>
      <c r="V347" s="125" t="n">
        <v>2024</v>
      </c>
    </row>
    <row r="348" customFormat="false" ht="12.75" hidden="false" customHeight="true" outlineLevel="0" collapsed="false">
      <c r="A348" s="125" t="n">
        <v>8</v>
      </c>
      <c r="B348" s="156" t="s">
        <v>394</v>
      </c>
      <c r="C348" s="127" t="n">
        <f aca="false">D348+E348+F348+G348+H348+I348+K348+M348+O348+Q348+R348+S348+T348+U348</f>
        <v>565665.58</v>
      </c>
      <c r="D348" s="127"/>
      <c r="E348" s="127"/>
      <c r="F348" s="127"/>
      <c r="G348" s="127"/>
      <c r="H348" s="127"/>
      <c r="I348" s="127"/>
      <c r="J348" s="127"/>
      <c r="K348" s="127"/>
      <c r="L348" s="149"/>
      <c r="M348" s="127"/>
      <c r="N348" s="127"/>
      <c r="O348" s="127"/>
      <c r="P348" s="127"/>
      <c r="Q348" s="127"/>
      <c r="R348" s="127"/>
      <c r="S348" s="127"/>
      <c r="T348" s="129" t="n">
        <v>565665.58</v>
      </c>
      <c r="U348" s="127"/>
      <c r="V348" s="125" t="n">
        <v>2024</v>
      </c>
    </row>
    <row r="349" customFormat="false" ht="12.75" hidden="false" customHeight="true" outlineLevel="0" collapsed="false">
      <c r="A349" s="125" t="n">
        <v>9</v>
      </c>
      <c r="B349" s="126" t="s">
        <v>376</v>
      </c>
      <c r="C349" s="127" t="n">
        <f aca="false">D349+E349+F349+G349+H349+I349+K349+M349+O349+Q349+R349+S349+T349+U349</f>
        <v>9143375.6698</v>
      </c>
      <c r="D349" s="127" t="n">
        <v>988368</v>
      </c>
      <c r="E349" s="127"/>
      <c r="F349" s="127"/>
      <c r="G349" s="127"/>
      <c r="H349" s="127"/>
      <c r="I349" s="127"/>
      <c r="J349" s="127"/>
      <c r="K349" s="127"/>
      <c r="L349" s="149"/>
      <c r="M349" s="127" t="n">
        <v>4794241</v>
      </c>
      <c r="N349" s="127"/>
      <c r="O349" s="127" t="n">
        <v>474124</v>
      </c>
      <c r="P349" s="127"/>
      <c r="Q349" s="127" t="n">
        <v>2695074</v>
      </c>
      <c r="R349" s="127"/>
      <c r="S349" s="127"/>
      <c r="T349" s="129"/>
      <c r="U349" s="129" t="n">
        <f aca="false">(Q349+O349+M349+D349)*2.14%</f>
        <v>191568.6698</v>
      </c>
      <c r="V349" s="125" t="n">
        <v>2024</v>
      </c>
    </row>
    <row r="350" customFormat="false" ht="12.75" hidden="false" customHeight="true" outlineLevel="0" collapsed="false">
      <c r="A350" s="125" t="n">
        <v>10</v>
      </c>
      <c r="B350" s="126" t="s">
        <v>377</v>
      </c>
      <c r="C350" s="127" t="n">
        <f aca="false">D350+E350+F350+G350+H350+I350+K350+M350+O350+Q350+R350+S350+T350+U350</f>
        <v>9078457.5286</v>
      </c>
      <c r="D350" s="127" t="n">
        <v>958974</v>
      </c>
      <c r="E350" s="127"/>
      <c r="F350" s="127"/>
      <c r="G350" s="127"/>
      <c r="H350" s="127"/>
      <c r="I350" s="127"/>
      <c r="J350" s="127"/>
      <c r="K350" s="127"/>
      <c r="L350" s="149"/>
      <c r="M350" s="127" t="n">
        <v>4813536</v>
      </c>
      <c r="N350" s="127"/>
      <c r="O350" s="127" t="n">
        <v>474124</v>
      </c>
      <c r="P350" s="127"/>
      <c r="Q350" s="127" t="n">
        <v>2641615</v>
      </c>
      <c r="R350" s="127"/>
      <c r="S350" s="127"/>
      <c r="T350" s="129"/>
      <c r="U350" s="129" t="n">
        <f aca="false">(Q350+O350+M350+D350)*2.14%</f>
        <v>190208.5286</v>
      </c>
      <c r="V350" s="125" t="n">
        <v>2024</v>
      </c>
    </row>
    <row r="351" customFormat="false" ht="12.75" hidden="false" customHeight="true" outlineLevel="0" collapsed="false">
      <c r="A351" s="125" t="n">
        <v>11</v>
      </c>
      <c r="B351" s="126" t="s">
        <v>383</v>
      </c>
      <c r="C351" s="127" t="n">
        <f aca="false">D351+E351+F351+G351+H351+I351+K351+M351+O351+Q351+R351+S351+T351+U351</f>
        <v>1541362.823128</v>
      </c>
      <c r="D351" s="127"/>
      <c r="E351" s="127" t="n">
        <v>597995</v>
      </c>
      <c r="F351" s="127"/>
      <c r="G351" s="127" t="n">
        <v>241881.52</v>
      </c>
      <c r="H351" s="127"/>
      <c r="I351" s="127" t="n">
        <v>669192.23</v>
      </c>
      <c r="J351" s="127"/>
      <c r="K351" s="127"/>
      <c r="L351" s="149"/>
      <c r="M351" s="127"/>
      <c r="N351" s="127"/>
      <c r="O351" s="127"/>
      <c r="P351" s="127"/>
      <c r="Q351" s="127"/>
      <c r="R351" s="127"/>
      <c r="S351" s="127"/>
      <c r="T351" s="129"/>
      <c r="U351" s="129" t="n">
        <v>32294.073128</v>
      </c>
      <c r="V351" s="125" t="n">
        <v>2024</v>
      </c>
    </row>
    <row r="352" customFormat="false" ht="12.75" hidden="false" customHeight="true" outlineLevel="0" collapsed="false">
      <c r="A352" s="154" t="s">
        <v>395</v>
      </c>
      <c r="B352" s="154"/>
      <c r="C352" s="143" t="n">
        <f aca="false">SUM(C341:C351)</f>
        <v>23490256.340728</v>
      </c>
      <c r="D352" s="143" t="n">
        <f aca="false">SUM(D341:D350)</f>
        <v>1947342</v>
      </c>
      <c r="E352" s="143" t="n">
        <f aca="false">SUM(E341:E350)</f>
        <v>0</v>
      </c>
      <c r="F352" s="143" t="n">
        <f aca="false">SUM(F341:F350)</f>
        <v>0</v>
      </c>
      <c r="G352" s="143" t="n">
        <f aca="false">SUM(G341:G350)</f>
        <v>0</v>
      </c>
      <c r="H352" s="143" t="n">
        <f aca="false">SUM(H341:H350)</f>
        <v>0</v>
      </c>
      <c r="I352" s="143" t="n">
        <f aca="false">SUM(I341:I350)</f>
        <v>0</v>
      </c>
      <c r="J352" s="143" t="n">
        <f aca="false">SUM(J341:J350)</f>
        <v>0</v>
      </c>
      <c r="K352" s="143" t="n">
        <f aca="false">SUM(K341:K350)</f>
        <v>0</v>
      </c>
      <c r="L352" s="143" t="n">
        <f aca="false">SUM(L341:L350)</f>
        <v>0</v>
      </c>
      <c r="M352" s="143" t="n">
        <f aca="false">SUM(M341:M350)</f>
        <v>9607777</v>
      </c>
      <c r="N352" s="143" t="n">
        <f aca="false">SUM(N341:N350)</f>
        <v>0</v>
      </c>
      <c r="O352" s="143" t="n">
        <f aca="false">SUM(O341:O350)</f>
        <v>948248</v>
      </c>
      <c r="P352" s="143" t="n">
        <f aca="false">SUM(P341:P350)</f>
        <v>0</v>
      </c>
      <c r="Q352" s="143" t="n">
        <f aca="false">SUM(Q341:Q350)</f>
        <v>5336689</v>
      </c>
      <c r="R352" s="143" t="n">
        <f aca="false">SUM(R341:R350)</f>
        <v>0</v>
      </c>
      <c r="S352" s="143" t="n">
        <f aca="false">SUM(S341:S350)</f>
        <v>0</v>
      </c>
      <c r="T352" s="143" t="n">
        <f aca="false">SUM(T341:T350)</f>
        <v>3727060.3192</v>
      </c>
      <c r="U352" s="143" t="n">
        <f aca="false">SUM(U341:U350)</f>
        <v>381777.1984</v>
      </c>
      <c r="V352" s="165"/>
    </row>
    <row r="353" customFormat="false" ht="12.75" hidden="false" customHeight="true" outlineLevel="0" collapsed="false">
      <c r="A353" s="164" t="s">
        <v>396</v>
      </c>
      <c r="B353" s="164"/>
      <c r="C353" s="139" t="n">
        <f aca="false">C336+C340+C352</f>
        <v>58121047.5376</v>
      </c>
      <c r="D353" s="139" t="n">
        <f aca="false">D336+D340+D352</f>
        <v>3084299.64</v>
      </c>
      <c r="E353" s="139" t="n">
        <f aca="false">E336+E340+E352</f>
        <v>855305.98</v>
      </c>
      <c r="F353" s="139" t="n">
        <f aca="false">F336+F340+F352</f>
        <v>0</v>
      </c>
      <c r="G353" s="139" t="n">
        <f aca="false">G336+G340+G352</f>
        <v>243297.4</v>
      </c>
      <c r="H353" s="139" t="n">
        <f aca="false">H336+H340+H352</f>
        <v>0</v>
      </c>
      <c r="I353" s="139" t="n">
        <f aca="false">I336+I340+I352</f>
        <v>470242.97</v>
      </c>
      <c r="J353" s="139" t="n">
        <f aca="false">J336+J340+J352</f>
        <v>0</v>
      </c>
      <c r="K353" s="139" t="n">
        <f aca="false">K336+K340+K352</f>
        <v>0</v>
      </c>
      <c r="L353" s="139" t="n">
        <f aca="false">L336+L340+L352</f>
        <v>0</v>
      </c>
      <c r="M353" s="139" t="n">
        <f aca="false">M336+M340+M352</f>
        <v>29182020.61</v>
      </c>
      <c r="N353" s="139" t="n">
        <f aca="false">N336+N340+N352</f>
        <v>0</v>
      </c>
      <c r="O353" s="139" t="n">
        <f aca="false">O336+O340+O352</f>
        <v>1315832.84</v>
      </c>
      <c r="P353" s="139" t="n">
        <f aca="false">P336+P340+P352</f>
        <v>0</v>
      </c>
      <c r="Q353" s="139" t="n">
        <f aca="false">Q336+Q340+Q352</f>
        <v>15532504.75</v>
      </c>
      <c r="R353" s="139" t="n">
        <f aca="false">R336+R340+R352</f>
        <v>177281.14</v>
      </c>
      <c r="S353" s="139" t="n">
        <f aca="false">S336+S340+S352</f>
        <v>0</v>
      </c>
      <c r="T353" s="140" t="n">
        <f aca="false">T336+T340+T352</f>
        <v>4739143.3892</v>
      </c>
      <c r="U353" s="139" t="n">
        <f aca="false">U336+U340+U352</f>
        <v>979755.995272</v>
      </c>
      <c r="V353" s="167"/>
    </row>
    <row r="354" customFormat="false" ht="12.75" hidden="false" customHeight="true" outlineLevel="0" collapsed="false">
      <c r="A354" s="148" t="s">
        <v>397</v>
      </c>
      <c r="B354" s="148"/>
      <c r="C354" s="127"/>
      <c r="D354" s="132"/>
      <c r="E354" s="132"/>
      <c r="F354" s="132"/>
      <c r="G354" s="132"/>
      <c r="H354" s="132"/>
      <c r="I354" s="130"/>
      <c r="J354" s="132"/>
      <c r="K354" s="132"/>
      <c r="L354" s="177"/>
      <c r="M354" s="132"/>
      <c r="N354" s="132"/>
      <c r="O354" s="133"/>
      <c r="P354" s="130"/>
      <c r="Q354" s="132"/>
      <c r="R354" s="132"/>
      <c r="S354" s="132"/>
      <c r="T354" s="132"/>
      <c r="U354" s="132"/>
      <c r="V354" s="125"/>
    </row>
    <row r="355" customFormat="false" ht="12.75" hidden="false" customHeight="true" outlineLevel="0" collapsed="false">
      <c r="A355" s="125" t="n">
        <v>1</v>
      </c>
      <c r="B355" s="126" t="s">
        <v>398</v>
      </c>
      <c r="C355" s="127" t="n">
        <f aca="false">D355+E355+F355+G355+H355+I355+K355+M355+O355+Q355+R355+S355+T355+U355</f>
        <v>74305.38</v>
      </c>
      <c r="D355" s="127"/>
      <c r="E355" s="127"/>
      <c r="F355" s="127"/>
      <c r="G355" s="127"/>
      <c r="H355" s="127"/>
      <c r="I355" s="127"/>
      <c r="J355" s="127"/>
      <c r="K355" s="127"/>
      <c r="L355" s="149"/>
      <c r="M355" s="127"/>
      <c r="N355" s="127"/>
      <c r="O355" s="127"/>
      <c r="P355" s="127"/>
      <c r="Q355" s="127"/>
      <c r="R355" s="127"/>
      <c r="S355" s="127"/>
      <c r="T355" s="129" t="n">
        <v>74305.38</v>
      </c>
      <c r="U355" s="127"/>
      <c r="V355" s="125" t="n">
        <v>2022</v>
      </c>
    </row>
    <row r="356" customFormat="false" ht="12.75" hidden="false" customHeight="true" outlineLevel="0" collapsed="false">
      <c r="A356" s="125" t="n">
        <v>2</v>
      </c>
      <c r="B356" s="126" t="s">
        <v>400</v>
      </c>
      <c r="C356" s="127" t="n">
        <f aca="false">D356+E356+F356+G356+H356+I356+K356+M356+O356+Q356+R356+S356+T356+U356</f>
        <v>270898.49</v>
      </c>
      <c r="D356" s="127"/>
      <c r="E356" s="127"/>
      <c r="F356" s="127"/>
      <c r="G356" s="127"/>
      <c r="H356" s="127"/>
      <c r="I356" s="127"/>
      <c r="J356" s="127"/>
      <c r="K356" s="127"/>
      <c r="L356" s="149"/>
      <c r="M356" s="127"/>
      <c r="N356" s="127"/>
      <c r="O356" s="127"/>
      <c r="P356" s="127"/>
      <c r="Q356" s="127"/>
      <c r="R356" s="127"/>
      <c r="S356" s="127"/>
      <c r="T356" s="129" t="n">
        <v>270898.49</v>
      </c>
      <c r="U356" s="127"/>
      <c r="V356" s="125" t="n">
        <v>2022</v>
      </c>
    </row>
    <row r="357" customFormat="false" ht="12.75" hidden="false" customHeight="true" outlineLevel="0" collapsed="false">
      <c r="A357" s="125" t="n">
        <v>3</v>
      </c>
      <c r="B357" s="126" t="s">
        <v>401</v>
      </c>
      <c r="C357" s="127" t="n">
        <f aca="false">D357+E357+F357+G357+H357+I357+K357+M357+O357+Q357+R357+S357+T357+U357</f>
        <v>348766.82</v>
      </c>
      <c r="D357" s="127"/>
      <c r="E357" s="127"/>
      <c r="F357" s="127"/>
      <c r="G357" s="127"/>
      <c r="H357" s="127"/>
      <c r="I357" s="127"/>
      <c r="J357" s="127"/>
      <c r="K357" s="127"/>
      <c r="L357" s="149"/>
      <c r="M357" s="127"/>
      <c r="N357" s="127"/>
      <c r="O357" s="127"/>
      <c r="P357" s="127"/>
      <c r="Q357" s="127"/>
      <c r="R357" s="127"/>
      <c r="S357" s="127"/>
      <c r="T357" s="129" t="n">
        <v>348766.82</v>
      </c>
      <c r="U357" s="127"/>
      <c r="V357" s="125" t="n">
        <v>2022</v>
      </c>
    </row>
    <row r="358" customFormat="false" ht="12.75" hidden="false" customHeight="true" outlineLevel="0" collapsed="false">
      <c r="A358" s="125" t="n">
        <v>4</v>
      </c>
      <c r="B358" s="126" t="s">
        <v>402</v>
      </c>
      <c r="C358" s="127" t="n">
        <f aca="false">D358+E358+F358+G358+H358+I358+K358+M358+O358+Q358+R358+S358+T358+U358</f>
        <v>7988325.097024</v>
      </c>
      <c r="D358" s="127"/>
      <c r="E358" s="127"/>
      <c r="F358" s="127"/>
      <c r="G358" s="127"/>
      <c r="H358" s="127"/>
      <c r="I358" s="127"/>
      <c r="J358" s="127"/>
      <c r="K358" s="127"/>
      <c r="L358" s="149"/>
      <c r="M358" s="127" t="n">
        <v>7626924.16</v>
      </c>
      <c r="N358" s="127"/>
      <c r="O358" s="127"/>
      <c r="P358" s="127"/>
      <c r="Q358" s="127"/>
      <c r="R358" s="127"/>
      <c r="S358" s="127"/>
      <c r="T358" s="129" t="n">
        <v>198184.76</v>
      </c>
      <c r="U358" s="127" t="n">
        <f aca="false">M358*2.14%</f>
        <v>163216.177024</v>
      </c>
      <c r="V358" s="125" t="n">
        <v>2022</v>
      </c>
    </row>
    <row r="359" customFormat="false" ht="12.75" hidden="false" customHeight="true" outlineLevel="0" collapsed="false">
      <c r="A359" s="125" t="n">
        <v>5</v>
      </c>
      <c r="B359" s="126" t="s">
        <v>403</v>
      </c>
      <c r="C359" s="127" t="n">
        <f aca="false">D359+E359+F359+G359+H359+I359+K359+M359+O359+Q359+R359+S359+T359+U359</f>
        <v>76292.87</v>
      </c>
      <c r="D359" s="127"/>
      <c r="E359" s="127"/>
      <c r="F359" s="127"/>
      <c r="G359" s="127"/>
      <c r="H359" s="127"/>
      <c r="I359" s="127"/>
      <c r="J359" s="127"/>
      <c r="K359" s="127"/>
      <c r="L359" s="149"/>
      <c r="M359" s="127"/>
      <c r="N359" s="127"/>
      <c r="O359" s="127"/>
      <c r="P359" s="127"/>
      <c r="Q359" s="127"/>
      <c r="R359" s="127"/>
      <c r="S359" s="127"/>
      <c r="T359" s="129" t="n">
        <v>76292.87</v>
      </c>
      <c r="U359" s="127"/>
      <c r="V359" s="125" t="n">
        <v>2022</v>
      </c>
    </row>
    <row r="360" customFormat="false" ht="12.75" hidden="false" customHeight="true" outlineLevel="0" collapsed="false">
      <c r="A360" s="125" t="n">
        <v>6</v>
      </c>
      <c r="B360" s="126" t="s">
        <v>404</v>
      </c>
      <c r="C360" s="127" t="n">
        <f aca="false">D360+E360+F360+G360+H360+I360+K360+M360+O360+Q360+R360+S360+T360+U360</f>
        <v>187639.5</v>
      </c>
      <c r="D360" s="127"/>
      <c r="E360" s="127"/>
      <c r="F360" s="127"/>
      <c r="G360" s="127"/>
      <c r="H360" s="127"/>
      <c r="I360" s="127"/>
      <c r="J360" s="127"/>
      <c r="K360" s="127"/>
      <c r="L360" s="149"/>
      <c r="M360" s="127"/>
      <c r="N360" s="127"/>
      <c r="O360" s="127"/>
      <c r="P360" s="127"/>
      <c r="Q360" s="127"/>
      <c r="R360" s="127"/>
      <c r="S360" s="127"/>
      <c r="T360" s="129" t="n">
        <v>187639.5</v>
      </c>
      <c r="U360" s="127"/>
      <c r="V360" s="125" t="n">
        <v>2022</v>
      </c>
    </row>
    <row r="361" customFormat="false" ht="12.75" hidden="false" customHeight="true" outlineLevel="0" collapsed="false">
      <c r="A361" s="154" t="s">
        <v>405</v>
      </c>
      <c r="B361" s="154"/>
      <c r="C361" s="143" t="n">
        <f aca="false">SUM(C355:C360)</f>
        <v>8946228.157024</v>
      </c>
      <c r="D361" s="143" t="n">
        <f aca="false">SUM(D355:D360)</f>
        <v>0</v>
      </c>
      <c r="E361" s="143" t="n">
        <f aca="false">SUM(E355:E360)</f>
        <v>0</v>
      </c>
      <c r="F361" s="143" t="n">
        <f aca="false">SUM(F355:F360)</f>
        <v>0</v>
      </c>
      <c r="G361" s="143" t="n">
        <f aca="false">SUM(G355:G360)</f>
        <v>0</v>
      </c>
      <c r="H361" s="143" t="n">
        <f aca="false">SUM(H355:H360)</f>
        <v>0</v>
      </c>
      <c r="I361" s="143" t="n">
        <f aca="false">SUM(I355:I360)</f>
        <v>0</v>
      </c>
      <c r="J361" s="143" t="n">
        <f aca="false">SUM(J355:J360)</f>
        <v>0</v>
      </c>
      <c r="K361" s="143" t="n">
        <f aca="false">SUM(K355:K360)</f>
        <v>0</v>
      </c>
      <c r="L361" s="143" t="n">
        <f aca="false">SUM(L355:L360)</f>
        <v>0</v>
      </c>
      <c r="M361" s="143" t="n">
        <f aca="false">SUM(M355:M360)</f>
        <v>7626924.16</v>
      </c>
      <c r="N361" s="143" t="n">
        <f aca="false">SUM(N355:N360)</f>
        <v>0</v>
      </c>
      <c r="O361" s="143" t="n">
        <f aca="false">SUM(O355:O360)</f>
        <v>0</v>
      </c>
      <c r="P361" s="143" t="n">
        <f aca="false">SUM(P355:P360)</f>
        <v>0</v>
      </c>
      <c r="Q361" s="143" t="n">
        <f aca="false">SUM(Q355:Q360)</f>
        <v>0</v>
      </c>
      <c r="R361" s="143" t="n">
        <f aca="false">SUM(R355:R360)</f>
        <v>0</v>
      </c>
      <c r="S361" s="143" t="n">
        <f aca="false">SUM(S355:S360)</f>
        <v>0</v>
      </c>
      <c r="T361" s="144" t="n">
        <f aca="false">SUM(T355:T360)</f>
        <v>1156087.82</v>
      </c>
      <c r="U361" s="143" t="n">
        <f aca="false">SUM(U355:U360)</f>
        <v>163216.177024</v>
      </c>
      <c r="V361" s="165"/>
    </row>
    <row r="362" customFormat="false" ht="12.75" hidden="false" customHeight="true" outlineLevel="0" collapsed="false">
      <c r="A362" s="125" t="n">
        <v>1</v>
      </c>
      <c r="B362" s="126" t="s">
        <v>406</v>
      </c>
      <c r="C362" s="127" t="n">
        <f aca="false">D362+E362+F362+G362+H362+I362+K362+M362+O362+Q362+R362+S362+T362+U362</f>
        <v>449304</v>
      </c>
      <c r="D362" s="127"/>
      <c r="E362" s="128"/>
      <c r="F362" s="128"/>
      <c r="G362" s="128"/>
      <c r="H362" s="128"/>
      <c r="I362" s="128"/>
      <c r="J362" s="128"/>
      <c r="K362" s="128"/>
      <c r="L362" s="128"/>
      <c r="M362" s="127"/>
      <c r="N362" s="128"/>
      <c r="O362" s="128"/>
      <c r="P362" s="128"/>
      <c r="Q362" s="127"/>
      <c r="R362" s="127"/>
      <c r="S362" s="128"/>
      <c r="T362" s="129" t="n">
        <v>449304</v>
      </c>
      <c r="U362" s="127"/>
      <c r="V362" s="125" t="n">
        <v>2023</v>
      </c>
    </row>
    <row r="363" customFormat="false" ht="12.75" hidden="false" customHeight="true" outlineLevel="0" collapsed="false">
      <c r="A363" s="125" t="n">
        <v>2</v>
      </c>
      <c r="B363" s="126" t="s">
        <v>407</v>
      </c>
      <c r="C363" s="127" t="n">
        <f aca="false">D363+E363+F363+G363+H363+I363+K363+M363+O363+Q363+R363+S363+T363+U363</f>
        <v>1124443.26</v>
      </c>
      <c r="D363" s="127"/>
      <c r="E363" s="127"/>
      <c r="F363" s="127"/>
      <c r="G363" s="127"/>
      <c r="H363" s="127"/>
      <c r="I363" s="127"/>
      <c r="J363" s="127"/>
      <c r="K363" s="127"/>
      <c r="L363" s="149"/>
      <c r="M363" s="127"/>
      <c r="N363" s="127"/>
      <c r="O363" s="127"/>
      <c r="P363" s="127"/>
      <c r="Q363" s="127"/>
      <c r="R363" s="127"/>
      <c r="S363" s="127"/>
      <c r="T363" s="129" t="n">
        <v>1124443.26</v>
      </c>
      <c r="U363" s="127"/>
      <c r="V363" s="125" t="n">
        <v>2023</v>
      </c>
    </row>
    <row r="364" customFormat="false" ht="12.75" hidden="false" customHeight="true" outlineLevel="0" collapsed="false">
      <c r="A364" s="125" t="n">
        <v>3</v>
      </c>
      <c r="B364" s="126" t="s">
        <v>408</v>
      </c>
      <c r="C364" s="127" t="n">
        <f aca="false">D364+E364+F364+G364+H364+I364+K364+M364+O364+Q364+R364+S364+T364+U364</f>
        <v>109125.1</v>
      </c>
      <c r="D364" s="127"/>
      <c r="E364" s="127"/>
      <c r="F364" s="127"/>
      <c r="G364" s="127"/>
      <c r="H364" s="127"/>
      <c r="I364" s="127"/>
      <c r="J364" s="127"/>
      <c r="K364" s="127"/>
      <c r="L364" s="149"/>
      <c r="M364" s="127"/>
      <c r="N364" s="127"/>
      <c r="O364" s="127"/>
      <c r="P364" s="127"/>
      <c r="Q364" s="127"/>
      <c r="R364" s="127"/>
      <c r="S364" s="127"/>
      <c r="T364" s="129" t="n">
        <v>109125.1</v>
      </c>
      <c r="U364" s="127"/>
      <c r="V364" s="125" t="n">
        <v>2023</v>
      </c>
    </row>
    <row r="365" customFormat="false" ht="12.75" hidden="false" customHeight="true" outlineLevel="0" collapsed="false">
      <c r="A365" s="125" t="n">
        <v>4</v>
      </c>
      <c r="B365" s="126" t="s">
        <v>410</v>
      </c>
      <c r="C365" s="127" t="n">
        <f aca="false">D365+E365+F365+G365+H365+I365+K365+M365+O365+Q365+R365+S365+T365+U365</f>
        <v>433026.015465846</v>
      </c>
      <c r="D365" s="127"/>
      <c r="E365" s="127"/>
      <c r="F365" s="127"/>
      <c r="G365" s="127"/>
      <c r="H365" s="127"/>
      <c r="I365" s="127"/>
      <c r="J365" s="127"/>
      <c r="K365" s="127"/>
      <c r="L365" s="149"/>
      <c r="M365" s="127"/>
      <c r="N365" s="127"/>
      <c r="O365" s="127"/>
      <c r="P365" s="127"/>
      <c r="Q365" s="127"/>
      <c r="R365" s="127"/>
      <c r="S365" s="127"/>
      <c r="T365" s="129" t="n">
        <v>433026.015465846</v>
      </c>
      <c r="U365" s="127"/>
      <c r="V365" s="125" t="n">
        <v>2023</v>
      </c>
    </row>
    <row r="366" customFormat="false" ht="12.75" hidden="false" customHeight="true" outlineLevel="0" collapsed="false">
      <c r="A366" s="125" t="n">
        <v>5</v>
      </c>
      <c r="B366" s="126" t="s">
        <v>411</v>
      </c>
      <c r="C366" s="127" t="n">
        <f aca="false">D366+E366+F366+G366+H366+I366+K366+M366+O366+Q366+R366+S366+T366+U366</f>
        <v>606234.02</v>
      </c>
      <c r="D366" s="127"/>
      <c r="E366" s="127"/>
      <c r="F366" s="127"/>
      <c r="G366" s="127"/>
      <c r="H366" s="127"/>
      <c r="I366" s="127"/>
      <c r="J366" s="127"/>
      <c r="K366" s="127"/>
      <c r="L366" s="149"/>
      <c r="M366" s="127"/>
      <c r="N366" s="127"/>
      <c r="O366" s="127"/>
      <c r="P366" s="127"/>
      <c r="Q366" s="127"/>
      <c r="R366" s="127"/>
      <c r="S366" s="127"/>
      <c r="T366" s="129" t="n">
        <v>606234.02</v>
      </c>
      <c r="U366" s="127"/>
      <c r="V366" s="125" t="n">
        <v>2023</v>
      </c>
    </row>
    <row r="367" customFormat="false" ht="12.75" hidden="false" customHeight="true" outlineLevel="0" collapsed="false">
      <c r="A367" s="125" t="n">
        <v>6</v>
      </c>
      <c r="B367" s="126" t="s">
        <v>412</v>
      </c>
      <c r="C367" s="127" t="n">
        <f aca="false">D367+E367+F367+G367+H367+I367+K367+M367+O367+Q367+R367+S367+T367+U367</f>
        <v>539518.97</v>
      </c>
      <c r="D367" s="127"/>
      <c r="E367" s="127"/>
      <c r="F367" s="127"/>
      <c r="G367" s="127"/>
      <c r="H367" s="127"/>
      <c r="I367" s="127"/>
      <c r="J367" s="127"/>
      <c r="K367" s="127"/>
      <c r="L367" s="149"/>
      <c r="M367" s="127"/>
      <c r="N367" s="127"/>
      <c r="O367" s="127"/>
      <c r="P367" s="127"/>
      <c r="Q367" s="127"/>
      <c r="R367" s="127"/>
      <c r="S367" s="127"/>
      <c r="T367" s="129" t="n">
        <v>539518.97</v>
      </c>
      <c r="U367" s="127"/>
      <c r="V367" s="125" t="n">
        <v>2023</v>
      </c>
    </row>
    <row r="368" customFormat="false" ht="12.75" hidden="false" customHeight="true" outlineLevel="0" collapsed="false">
      <c r="A368" s="125" t="n">
        <v>7</v>
      </c>
      <c r="B368" s="126" t="s">
        <v>413</v>
      </c>
      <c r="C368" s="127" t="n">
        <f aca="false">D368+E368+F368+G368+H368+I368+K368+M368+O368+Q368+R368+S368+T368+U368</f>
        <v>11231806.37</v>
      </c>
      <c r="D368" s="127" t="n">
        <v>404546</v>
      </c>
      <c r="E368" s="127"/>
      <c r="F368" s="127"/>
      <c r="G368" s="127"/>
      <c r="H368" s="127"/>
      <c r="I368" s="127"/>
      <c r="J368" s="127"/>
      <c r="K368" s="127"/>
      <c r="L368" s="127"/>
      <c r="M368" s="127" t="n">
        <v>4180778</v>
      </c>
      <c r="N368" s="127"/>
      <c r="O368" s="127"/>
      <c r="P368" s="127"/>
      <c r="Q368" s="127" t="n">
        <v>6394482</v>
      </c>
      <c r="R368" s="127"/>
      <c r="S368" s="127"/>
      <c r="T368" s="125"/>
      <c r="U368" s="127" t="n">
        <v>252000.37</v>
      </c>
      <c r="V368" s="125" t="n">
        <v>2023</v>
      </c>
    </row>
    <row r="369" customFormat="false" ht="12.75" hidden="false" customHeight="true" outlineLevel="0" collapsed="false">
      <c r="A369" s="125" t="n">
        <v>8</v>
      </c>
      <c r="B369" s="126" t="s">
        <v>414</v>
      </c>
      <c r="C369" s="127" t="n">
        <f aca="false">D369+E369+F369+G369+H369+I369+K369+M369+O369+Q369+R369+S369+T369+U369</f>
        <v>12799439.08</v>
      </c>
      <c r="D369" s="127" t="n">
        <v>414833</v>
      </c>
      <c r="E369" s="127"/>
      <c r="F369" s="127"/>
      <c r="G369" s="127"/>
      <c r="H369" s="127"/>
      <c r="I369" s="127"/>
      <c r="J369" s="127"/>
      <c r="K369" s="127"/>
      <c r="L369" s="127"/>
      <c r="M369" s="127" t="n">
        <v>5222613</v>
      </c>
      <c r="N369" s="127"/>
      <c r="O369" s="127"/>
      <c r="P369" s="127"/>
      <c r="Q369" s="127" t="n">
        <v>6884236</v>
      </c>
      <c r="R369" s="127"/>
      <c r="S369" s="127"/>
      <c r="T369" s="127"/>
      <c r="U369" s="127" t="n">
        <v>277757.08</v>
      </c>
      <c r="V369" s="125" t="n">
        <v>2023</v>
      </c>
    </row>
    <row r="370" customFormat="false" ht="12.75" hidden="false" customHeight="true" outlineLevel="0" collapsed="false">
      <c r="A370" s="125" t="n">
        <v>9</v>
      </c>
      <c r="B370" s="126" t="s">
        <v>416</v>
      </c>
      <c r="C370" s="127" t="n">
        <f aca="false">D370+E370+F370+G370+H370+I370+K370+M370+O370+Q370+R370+S370+T370+U370</f>
        <v>5860498.4446</v>
      </c>
      <c r="D370" s="127" t="n">
        <v>297752</v>
      </c>
      <c r="E370" s="127"/>
      <c r="F370" s="127"/>
      <c r="G370" s="127"/>
      <c r="H370" s="127"/>
      <c r="I370" s="127"/>
      <c r="J370" s="127"/>
      <c r="K370" s="127"/>
      <c r="L370" s="149"/>
      <c r="M370" s="127" t="n">
        <v>2730599</v>
      </c>
      <c r="N370" s="127"/>
      <c r="O370" s="127" t="n">
        <v>317504</v>
      </c>
      <c r="P370" s="127"/>
      <c r="Q370" s="127" t="n">
        <v>2347698</v>
      </c>
      <c r="R370" s="127"/>
      <c r="S370" s="127"/>
      <c r="T370" s="127"/>
      <c r="U370" s="127" t="n">
        <v>166945.4446</v>
      </c>
      <c r="V370" s="125" t="n">
        <v>2023</v>
      </c>
    </row>
    <row r="371" customFormat="false" ht="12.75" hidden="false" customHeight="true" outlineLevel="0" collapsed="false">
      <c r="A371" s="154" t="s">
        <v>417</v>
      </c>
      <c r="B371" s="154"/>
      <c r="C371" s="143" t="n">
        <f aca="false">SUM(C362:C370)</f>
        <v>33153395.2600658</v>
      </c>
      <c r="D371" s="143" t="n">
        <f aca="false">SUM(D362:D370)</f>
        <v>1117131</v>
      </c>
      <c r="E371" s="143" t="n">
        <f aca="false">SUM(E362:E370)</f>
        <v>0</v>
      </c>
      <c r="F371" s="143" t="n">
        <f aca="false">SUM(F362:F370)</f>
        <v>0</v>
      </c>
      <c r="G371" s="143" t="n">
        <f aca="false">SUM(G362:G370)</f>
        <v>0</v>
      </c>
      <c r="H371" s="143" t="n">
        <f aca="false">SUM(H362:H370)</f>
        <v>0</v>
      </c>
      <c r="I371" s="143" t="n">
        <f aca="false">SUM(I362:I370)</f>
        <v>0</v>
      </c>
      <c r="J371" s="143" t="n">
        <f aca="false">SUM(J362:J370)</f>
        <v>0</v>
      </c>
      <c r="K371" s="143" t="n">
        <f aca="false">SUM(K362:K370)</f>
        <v>0</v>
      </c>
      <c r="L371" s="143" t="n">
        <f aca="false">SUM(L362:L370)</f>
        <v>0</v>
      </c>
      <c r="M371" s="143" t="n">
        <f aca="false">SUM(M362:M370)</f>
        <v>12133990</v>
      </c>
      <c r="N371" s="143" t="n">
        <f aca="false">SUM(N362:N370)</f>
        <v>0</v>
      </c>
      <c r="O371" s="143" t="n">
        <f aca="false">SUM(O362:O370)</f>
        <v>317504</v>
      </c>
      <c r="P371" s="143" t="n">
        <f aca="false">SUM(P362:P370)</f>
        <v>0</v>
      </c>
      <c r="Q371" s="143" t="n">
        <f aca="false">SUM(Q362:Q370)</f>
        <v>15626416</v>
      </c>
      <c r="R371" s="143" t="n">
        <f aca="false">SUM(R362:R370)</f>
        <v>0</v>
      </c>
      <c r="S371" s="143" t="n">
        <f aca="false">SUM(S362:S370)</f>
        <v>0</v>
      </c>
      <c r="T371" s="144" t="n">
        <f aca="false">SUM(T362:T370)</f>
        <v>3261651.36546585</v>
      </c>
      <c r="U371" s="143" t="n">
        <f aca="false">SUM(U362:U370)</f>
        <v>696702.8946</v>
      </c>
      <c r="V371" s="165"/>
    </row>
    <row r="372" customFormat="false" ht="12.75" hidden="false" customHeight="true" outlineLevel="0" collapsed="false">
      <c r="A372" s="125" t="n">
        <v>1</v>
      </c>
      <c r="B372" s="126" t="s">
        <v>418</v>
      </c>
      <c r="C372" s="127" t="n">
        <f aca="false">D372+E372+F372+G372+H372+I372+K372+M372+O372+Q372+R372+S372+T372+U372</f>
        <v>490232.184</v>
      </c>
      <c r="D372" s="127"/>
      <c r="E372" s="127"/>
      <c r="F372" s="127"/>
      <c r="G372" s="127"/>
      <c r="H372" s="127"/>
      <c r="I372" s="127"/>
      <c r="J372" s="127"/>
      <c r="K372" s="127"/>
      <c r="L372" s="127"/>
      <c r="M372" s="127"/>
      <c r="N372" s="127"/>
      <c r="O372" s="127"/>
      <c r="P372" s="127"/>
      <c r="Q372" s="127"/>
      <c r="R372" s="127"/>
      <c r="S372" s="128"/>
      <c r="T372" s="129" t="n">
        <v>490232.184</v>
      </c>
      <c r="U372" s="127"/>
      <c r="V372" s="125" t="n">
        <v>2024</v>
      </c>
    </row>
    <row r="373" customFormat="false" ht="12.75" hidden="false" customHeight="true" outlineLevel="0" collapsed="false">
      <c r="A373" s="125" t="n">
        <f aca="false">A372+1</f>
        <v>2</v>
      </c>
      <c r="B373" s="126" t="s">
        <v>419</v>
      </c>
      <c r="C373" s="127" t="n">
        <f aca="false">D373+E373+F373+G373+H373+I373+K373+M373+O373+Q373+R373+S373+T373+U373</f>
        <v>472952.71296</v>
      </c>
      <c r="D373" s="127"/>
      <c r="E373" s="127"/>
      <c r="F373" s="127"/>
      <c r="G373" s="127"/>
      <c r="H373" s="128"/>
      <c r="I373" s="127"/>
      <c r="J373" s="128"/>
      <c r="K373" s="128"/>
      <c r="L373" s="128"/>
      <c r="M373" s="127"/>
      <c r="N373" s="128"/>
      <c r="O373" s="127"/>
      <c r="P373" s="128"/>
      <c r="Q373" s="127"/>
      <c r="R373" s="127"/>
      <c r="S373" s="128"/>
      <c r="T373" s="129" t="n">
        <v>472952.71296</v>
      </c>
      <c r="U373" s="127"/>
      <c r="V373" s="125" t="n">
        <v>2024</v>
      </c>
    </row>
    <row r="374" customFormat="false" ht="12.75" hidden="false" customHeight="true" outlineLevel="0" collapsed="false">
      <c r="A374" s="125" t="n">
        <f aca="false">A373+1</f>
        <v>3</v>
      </c>
      <c r="B374" s="126" t="s">
        <v>420</v>
      </c>
      <c r="C374" s="127" t="n">
        <f aca="false">D374+E374+F374+G374+H374+I374+K374+M374+O374+Q374+R374+S374+T374+U374</f>
        <v>347239.70736</v>
      </c>
      <c r="D374" s="127"/>
      <c r="E374" s="127"/>
      <c r="F374" s="127"/>
      <c r="G374" s="127"/>
      <c r="H374" s="128"/>
      <c r="I374" s="127"/>
      <c r="J374" s="128"/>
      <c r="K374" s="128"/>
      <c r="L374" s="128"/>
      <c r="M374" s="127"/>
      <c r="N374" s="128"/>
      <c r="O374" s="127"/>
      <c r="P374" s="128"/>
      <c r="Q374" s="127"/>
      <c r="R374" s="127"/>
      <c r="S374" s="128"/>
      <c r="T374" s="129" t="n">
        <v>347239.70736</v>
      </c>
      <c r="U374" s="127"/>
      <c r="V374" s="125" t="n">
        <v>2024</v>
      </c>
    </row>
    <row r="375" customFormat="false" ht="12.75" hidden="false" customHeight="true" outlineLevel="0" collapsed="false">
      <c r="A375" s="125" t="n">
        <f aca="false">A374+1</f>
        <v>4</v>
      </c>
      <c r="B375" s="126" t="s">
        <v>422</v>
      </c>
      <c r="C375" s="127" t="n">
        <f aca="false">D375+E375+F375+G375+H375+I375+K375+M375+O375+Q375+R375+S375+T375+U375</f>
        <v>318214.07904</v>
      </c>
      <c r="D375" s="127"/>
      <c r="E375" s="127"/>
      <c r="F375" s="127"/>
      <c r="G375" s="127"/>
      <c r="H375" s="127"/>
      <c r="I375" s="127"/>
      <c r="J375" s="128"/>
      <c r="K375" s="128"/>
      <c r="L375" s="128"/>
      <c r="M375" s="127"/>
      <c r="N375" s="128"/>
      <c r="O375" s="127"/>
      <c r="P375" s="128"/>
      <c r="Q375" s="127"/>
      <c r="R375" s="127"/>
      <c r="S375" s="128"/>
      <c r="T375" s="129" t="n">
        <v>318214.07904</v>
      </c>
      <c r="U375" s="127"/>
      <c r="V375" s="125" t="n">
        <v>2024</v>
      </c>
    </row>
    <row r="376" customFormat="false" ht="12.75" hidden="false" customHeight="true" outlineLevel="0" collapsed="false">
      <c r="A376" s="125" t="n">
        <f aca="false">A375+1</f>
        <v>5</v>
      </c>
      <c r="B376" s="126" t="s">
        <v>423</v>
      </c>
      <c r="C376" s="127" t="n">
        <f aca="false">D376+E376+F376+G376+H376+I376+K376+M376+O376+Q376+R376+S376+T376+U376</f>
        <v>1410455.56</v>
      </c>
      <c r="D376" s="127"/>
      <c r="E376" s="127"/>
      <c r="F376" s="127"/>
      <c r="G376" s="127"/>
      <c r="H376" s="127"/>
      <c r="I376" s="127"/>
      <c r="J376" s="128"/>
      <c r="K376" s="128"/>
      <c r="L376" s="127"/>
      <c r="M376" s="127"/>
      <c r="N376" s="127"/>
      <c r="O376" s="127"/>
      <c r="P376" s="127"/>
      <c r="Q376" s="127"/>
      <c r="R376" s="127"/>
      <c r="S376" s="127"/>
      <c r="T376" s="122" t="n">
        <v>1410455.56</v>
      </c>
      <c r="U376" s="127"/>
      <c r="V376" s="125" t="n">
        <v>2024</v>
      </c>
    </row>
    <row r="377" customFormat="false" ht="12.75" hidden="false" customHeight="true" outlineLevel="0" collapsed="false">
      <c r="A377" s="125" t="n">
        <f aca="false">A376+1</f>
        <v>6</v>
      </c>
      <c r="B377" s="126" t="s">
        <v>424</v>
      </c>
      <c r="C377" s="127" t="n">
        <f aca="false">D377+E377+F377+G377+H377+I377+K377+M377+O377+Q377+R377+S377+T377+U377</f>
        <v>664714.44</v>
      </c>
      <c r="D377" s="127"/>
      <c r="E377" s="127"/>
      <c r="F377" s="127"/>
      <c r="G377" s="127"/>
      <c r="H377" s="127"/>
      <c r="I377" s="127"/>
      <c r="J377" s="128"/>
      <c r="K377" s="128"/>
      <c r="L377" s="127"/>
      <c r="M377" s="127"/>
      <c r="N377" s="127"/>
      <c r="O377" s="127"/>
      <c r="P377" s="127"/>
      <c r="Q377" s="127"/>
      <c r="R377" s="127"/>
      <c r="S377" s="127"/>
      <c r="T377" s="129" t="n">
        <v>664714.44</v>
      </c>
      <c r="U377" s="127"/>
      <c r="V377" s="125" t="n">
        <v>2024</v>
      </c>
    </row>
    <row r="378" customFormat="false" ht="12.75" hidden="false" customHeight="true" outlineLevel="0" collapsed="false">
      <c r="A378" s="125" t="n">
        <f aca="false">A377+1</f>
        <v>7</v>
      </c>
      <c r="B378" s="126" t="s">
        <v>425</v>
      </c>
      <c r="C378" s="127" t="n">
        <f aca="false">D378+E378+F378+G378+H378+I378+K378+M378+O378+Q378+R378+S378+T378+U378</f>
        <v>993619.24</v>
      </c>
      <c r="D378" s="127"/>
      <c r="E378" s="127"/>
      <c r="F378" s="127"/>
      <c r="G378" s="127"/>
      <c r="H378" s="127"/>
      <c r="I378" s="127"/>
      <c r="J378" s="128"/>
      <c r="K378" s="128"/>
      <c r="L378" s="127"/>
      <c r="M378" s="127"/>
      <c r="N378" s="127"/>
      <c r="O378" s="127"/>
      <c r="P378" s="127"/>
      <c r="Q378" s="127"/>
      <c r="R378" s="127"/>
      <c r="S378" s="127"/>
      <c r="T378" s="129" t="n">
        <v>993619.24</v>
      </c>
      <c r="U378" s="127"/>
      <c r="V378" s="125" t="n">
        <v>2024</v>
      </c>
    </row>
    <row r="379" customFormat="false" ht="12.75" hidden="false" customHeight="true" outlineLevel="0" collapsed="false">
      <c r="A379" s="125" t="n">
        <f aca="false">A378+1</f>
        <v>8</v>
      </c>
      <c r="B379" s="126" t="s">
        <v>426</v>
      </c>
      <c r="C379" s="127" t="n">
        <f aca="false">D379+E379+F379+G379+H379+I379+K379+M379+O379+Q379+R379+S379+T379+U379</f>
        <v>1090032.98</v>
      </c>
      <c r="D379" s="127"/>
      <c r="E379" s="127"/>
      <c r="F379" s="127"/>
      <c r="G379" s="127"/>
      <c r="H379" s="127"/>
      <c r="I379" s="127"/>
      <c r="J379" s="128"/>
      <c r="K379" s="128"/>
      <c r="L379" s="127"/>
      <c r="M379" s="127"/>
      <c r="N379" s="127"/>
      <c r="O379" s="127"/>
      <c r="P379" s="127"/>
      <c r="Q379" s="127"/>
      <c r="R379" s="127"/>
      <c r="S379" s="127"/>
      <c r="T379" s="129" t="n">
        <v>1090032.98</v>
      </c>
      <c r="U379" s="127"/>
      <c r="V379" s="125" t="n">
        <v>2024</v>
      </c>
    </row>
    <row r="380" customFormat="false" ht="12.75" hidden="false" customHeight="true" outlineLevel="0" collapsed="false">
      <c r="A380" s="125" t="n">
        <f aca="false">A379+1</f>
        <v>9</v>
      </c>
      <c r="B380" s="126" t="s">
        <v>427</v>
      </c>
      <c r="C380" s="127" t="n">
        <f aca="false">D380+E380+F380+G380+H380+I378+K380+M380+O380+Q380+R380+S380+T380+U380</f>
        <v>984653.12</v>
      </c>
      <c r="D380" s="127"/>
      <c r="E380" s="127"/>
      <c r="F380" s="127"/>
      <c r="G380" s="127"/>
      <c r="H380" s="127"/>
      <c r="J380" s="128"/>
      <c r="K380" s="128"/>
      <c r="L380" s="127"/>
      <c r="M380" s="127"/>
      <c r="N380" s="127"/>
      <c r="O380" s="127"/>
      <c r="P380" s="127"/>
      <c r="Q380" s="127"/>
      <c r="R380" s="127"/>
      <c r="S380" s="127"/>
      <c r="T380" s="129" t="n">
        <v>984653.12</v>
      </c>
      <c r="U380" s="127"/>
      <c r="V380" s="125" t="n">
        <v>2024</v>
      </c>
    </row>
    <row r="381" customFormat="false" ht="12.75" hidden="false" customHeight="true" outlineLevel="0" collapsed="false">
      <c r="A381" s="125" t="n">
        <f aca="false">A380+1</f>
        <v>10</v>
      </c>
      <c r="B381" s="126" t="s">
        <v>428</v>
      </c>
      <c r="C381" s="127" t="n">
        <f aca="false">D381+E381+F381+G381+H381+I381+K381+M381+O381+Q381+R381+S381+T381+U381</f>
        <v>270161.61744</v>
      </c>
      <c r="D381" s="127"/>
      <c r="E381" s="128"/>
      <c r="F381" s="128"/>
      <c r="G381" s="128"/>
      <c r="H381" s="127"/>
      <c r="I381" s="128"/>
      <c r="J381" s="128"/>
      <c r="K381" s="128"/>
      <c r="L381" s="128"/>
      <c r="M381" s="127"/>
      <c r="N381" s="128"/>
      <c r="O381" s="128"/>
      <c r="P381" s="128"/>
      <c r="Q381" s="127"/>
      <c r="R381" s="127"/>
      <c r="S381" s="128"/>
      <c r="T381" s="129" t="n">
        <v>270161.61744</v>
      </c>
      <c r="U381" s="127"/>
      <c r="V381" s="125" t="n">
        <v>2024</v>
      </c>
    </row>
    <row r="382" customFormat="false" ht="12.75" hidden="false" customHeight="true" outlineLevel="0" collapsed="false">
      <c r="A382" s="125" t="n">
        <f aca="false">A381+1</f>
        <v>11</v>
      </c>
      <c r="B382" s="126" t="s">
        <v>430</v>
      </c>
      <c r="C382" s="127" t="n">
        <f aca="false">D382+E382+F382+G382+H382+I382+K382+M382+O382+Q382+R382+S382+T382+U382</f>
        <v>265016.6064</v>
      </c>
      <c r="D382" s="127"/>
      <c r="E382" s="128"/>
      <c r="F382" s="128"/>
      <c r="G382" s="128"/>
      <c r="H382" s="127"/>
      <c r="I382" s="128"/>
      <c r="J382" s="128"/>
      <c r="K382" s="128"/>
      <c r="L382" s="128"/>
      <c r="M382" s="127"/>
      <c r="N382" s="128"/>
      <c r="O382" s="128"/>
      <c r="P382" s="128"/>
      <c r="Q382" s="127"/>
      <c r="R382" s="127"/>
      <c r="S382" s="128"/>
      <c r="T382" s="129" t="n">
        <v>265016.6064</v>
      </c>
      <c r="U382" s="127"/>
      <c r="V382" s="125" t="n">
        <v>2024</v>
      </c>
    </row>
    <row r="383" customFormat="false" ht="12.75" hidden="false" customHeight="true" outlineLevel="0" collapsed="false">
      <c r="A383" s="125" t="n">
        <f aca="false">A382+1</f>
        <v>12</v>
      </c>
      <c r="B383" s="126" t="s">
        <v>431</v>
      </c>
      <c r="C383" s="127" t="n">
        <f aca="false">D383+E383+F383+G383+H383+I383+K383+M383+O383+Q383+R383+S383+T383+U383</f>
        <v>980537.04</v>
      </c>
      <c r="D383" s="127"/>
      <c r="E383" s="127"/>
      <c r="F383" s="127"/>
      <c r="G383" s="127"/>
      <c r="H383" s="128"/>
      <c r="I383" s="127"/>
      <c r="J383" s="128"/>
      <c r="K383" s="128"/>
      <c r="L383" s="128"/>
      <c r="M383" s="127"/>
      <c r="N383" s="128"/>
      <c r="O383" s="127"/>
      <c r="P383" s="128"/>
      <c r="Q383" s="127"/>
      <c r="R383" s="127"/>
      <c r="S383" s="127"/>
      <c r="T383" s="129" t="n">
        <v>980537.04</v>
      </c>
      <c r="U383" s="127"/>
      <c r="V383" s="125" t="n">
        <v>2024</v>
      </c>
    </row>
    <row r="384" customFormat="false" ht="12.75" hidden="false" customHeight="true" outlineLevel="0" collapsed="false">
      <c r="A384" s="125" t="n">
        <f aca="false">A383+1</f>
        <v>13</v>
      </c>
      <c r="B384" s="126" t="s">
        <v>432</v>
      </c>
      <c r="C384" s="127" t="n">
        <f aca="false">D384+E384+F384+G384+H384+I384+K384+M384+O384+Q384+R384+S384+T384+U384</f>
        <v>350329.26</v>
      </c>
      <c r="D384" s="127"/>
      <c r="E384" s="128"/>
      <c r="F384" s="128"/>
      <c r="G384" s="127"/>
      <c r="H384" s="128"/>
      <c r="I384" s="127"/>
      <c r="J384" s="128"/>
      <c r="K384" s="128"/>
      <c r="L384" s="128"/>
      <c r="M384" s="127"/>
      <c r="N384" s="128"/>
      <c r="O384" s="128"/>
      <c r="P384" s="128"/>
      <c r="Q384" s="127"/>
      <c r="R384" s="127"/>
      <c r="S384" s="127"/>
      <c r="T384" s="129" t="n">
        <v>350329.26</v>
      </c>
      <c r="U384" s="127"/>
      <c r="V384" s="125" t="n">
        <v>2024</v>
      </c>
    </row>
    <row r="385" customFormat="false" ht="12.75" hidden="false" customHeight="true" outlineLevel="0" collapsed="false">
      <c r="A385" s="125" t="n">
        <f aca="false">A384+1</f>
        <v>14</v>
      </c>
      <c r="B385" s="126" t="s">
        <v>433</v>
      </c>
      <c r="C385" s="127" t="n">
        <f aca="false">D385+E385+F385+G385+H385+I385+K385+M385+O385+Q385+R385+S385+T385+U385</f>
        <v>454813.09</v>
      </c>
      <c r="D385" s="127"/>
      <c r="E385" s="127"/>
      <c r="F385" s="128"/>
      <c r="G385" s="127"/>
      <c r="H385" s="128"/>
      <c r="I385" s="127"/>
      <c r="J385" s="128"/>
      <c r="K385" s="128"/>
      <c r="L385" s="128"/>
      <c r="M385" s="127"/>
      <c r="N385" s="128"/>
      <c r="O385" s="128"/>
      <c r="P385" s="128"/>
      <c r="Q385" s="127"/>
      <c r="R385" s="127"/>
      <c r="S385" s="127"/>
      <c r="T385" s="129" t="n">
        <v>454813.09</v>
      </c>
      <c r="U385" s="127"/>
      <c r="V385" s="125" t="n">
        <v>2024</v>
      </c>
    </row>
    <row r="386" customFormat="false" ht="12.75" hidden="false" customHeight="true" outlineLevel="0" collapsed="false">
      <c r="A386" s="125" t="n">
        <f aca="false">A385+1</f>
        <v>15</v>
      </c>
      <c r="B386" s="126" t="s">
        <v>434</v>
      </c>
      <c r="C386" s="127" t="n">
        <f aca="false">D386+E386+F386+G386+H386+I386+K386+M386+O386+Q386+R386+S386+T386+U386</f>
        <v>352990.56</v>
      </c>
      <c r="D386" s="127"/>
      <c r="E386" s="128"/>
      <c r="F386" s="128"/>
      <c r="G386" s="128"/>
      <c r="H386" s="128"/>
      <c r="I386" s="128"/>
      <c r="J386" s="128"/>
      <c r="K386" s="128"/>
      <c r="L386" s="128"/>
      <c r="M386" s="127"/>
      <c r="N386" s="128"/>
      <c r="O386" s="128"/>
      <c r="P386" s="128"/>
      <c r="Q386" s="127"/>
      <c r="R386" s="127"/>
      <c r="S386" s="128"/>
      <c r="T386" s="129" t="n">
        <v>352990.56</v>
      </c>
      <c r="U386" s="128"/>
      <c r="V386" s="125" t="n">
        <v>2024</v>
      </c>
    </row>
    <row r="387" customFormat="false" ht="12.75" hidden="false" customHeight="true" outlineLevel="0" collapsed="false">
      <c r="A387" s="125" t="n">
        <f aca="false">A386+1</f>
        <v>16</v>
      </c>
      <c r="B387" s="126" t="s">
        <v>435</v>
      </c>
      <c r="C387" s="127" t="n">
        <f aca="false">D387+E387+F387+G387+H387+I387+K387+M387+O387+Q387+R387+S387+T387+U387</f>
        <v>353596.25</v>
      </c>
      <c r="D387" s="127"/>
      <c r="E387" s="128"/>
      <c r="F387" s="128"/>
      <c r="G387" s="128"/>
      <c r="H387" s="128"/>
      <c r="I387" s="128"/>
      <c r="J387" s="128"/>
      <c r="K387" s="128"/>
      <c r="L387" s="128"/>
      <c r="M387" s="127"/>
      <c r="N387" s="128"/>
      <c r="O387" s="128"/>
      <c r="P387" s="128"/>
      <c r="Q387" s="127"/>
      <c r="R387" s="127"/>
      <c r="S387" s="128"/>
      <c r="T387" s="129" t="n">
        <v>353596.25</v>
      </c>
      <c r="U387" s="128"/>
      <c r="V387" s="125" t="n">
        <v>2024</v>
      </c>
    </row>
    <row r="388" customFormat="false" ht="12.75" hidden="false" customHeight="true" outlineLevel="0" collapsed="false">
      <c r="A388" s="125" t="n">
        <f aca="false">A387+1</f>
        <v>17</v>
      </c>
      <c r="B388" s="126" t="s">
        <v>436</v>
      </c>
      <c r="C388" s="127" t="n">
        <f aca="false">D388+E388+F388+G388+H388+I388+K388+M388+O388+Q388+R388+S388+T388+U388</f>
        <v>452809.27</v>
      </c>
      <c r="D388" s="127"/>
      <c r="E388" s="127"/>
      <c r="F388" s="128"/>
      <c r="G388" s="127"/>
      <c r="H388" s="128"/>
      <c r="I388" s="127"/>
      <c r="J388" s="128"/>
      <c r="K388" s="128"/>
      <c r="L388" s="128"/>
      <c r="M388" s="127"/>
      <c r="N388" s="128"/>
      <c r="O388" s="127"/>
      <c r="P388" s="128"/>
      <c r="Q388" s="127"/>
      <c r="R388" s="127"/>
      <c r="S388" s="127"/>
      <c r="T388" s="129" t="n">
        <v>452809.27</v>
      </c>
      <c r="U388" s="127"/>
      <c r="V388" s="125" t="n">
        <v>2024</v>
      </c>
    </row>
    <row r="389" customFormat="false" ht="12.75" hidden="false" customHeight="true" outlineLevel="0" collapsed="false">
      <c r="A389" s="125" t="n">
        <f aca="false">A388+1</f>
        <v>18</v>
      </c>
      <c r="B389" s="126" t="s">
        <v>437</v>
      </c>
      <c r="C389" s="127" t="n">
        <f aca="false">D389+E389+F389+G389+H389+I389+K389+M389+O389+Q389+R389+S389+T389+U389</f>
        <v>384126.17</v>
      </c>
      <c r="D389" s="127"/>
      <c r="E389" s="127"/>
      <c r="F389" s="128"/>
      <c r="G389" s="127"/>
      <c r="H389" s="128"/>
      <c r="I389" s="127"/>
      <c r="J389" s="128"/>
      <c r="K389" s="128"/>
      <c r="L389" s="128"/>
      <c r="M389" s="127"/>
      <c r="N389" s="128"/>
      <c r="O389" s="128"/>
      <c r="P389" s="128"/>
      <c r="Q389" s="127"/>
      <c r="R389" s="127"/>
      <c r="S389" s="127"/>
      <c r="T389" s="129" t="n">
        <v>384126.17</v>
      </c>
      <c r="U389" s="127"/>
      <c r="V389" s="125" t="n">
        <v>2024</v>
      </c>
    </row>
    <row r="390" customFormat="false" ht="12.75" hidden="false" customHeight="true" outlineLevel="0" collapsed="false">
      <c r="A390" s="125" t="n">
        <f aca="false">A389+1</f>
        <v>19</v>
      </c>
      <c r="B390" s="126" t="s">
        <v>439</v>
      </c>
      <c r="C390" s="127" t="n">
        <f aca="false">D390+E390+F390+G390+H390+I390+K390+M390+O390+Q390+R390+S390+T390+U390</f>
        <v>295789.59696</v>
      </c>
      <c r="D390" s="127"/>
      <c r="E390" s="128"/>
      <c r="F390" s="128"/>
      <c r="G390" s="128"/>
      <c r="H390" s="128"/>
      <c r="I390" s="128"/>
      <c r="J390" s="128"/>
      <c r="K390" s="128"/>
      <c r="L390" s="128"/>
      <c r="M390" s="127"/>
      <c r="N390" s="128"/>
      <c r="O390" s="128"/>
      <c r="P390" s="128"/>
      <c r="Q390" s="127"/>
      <c r="R390" s="127"/>
      <c r="S390" s="128"/>
      <c r="T390" s="129" t="n">
        <v>295789.59696</v>
      </c>
      <c r="U390" s="127"/>
      <c r="V390" s="125" t="n">
        <v>2024</v>
      </c>
    </row>
    <row r="391" customFormat="false" ht="12.75" hidden="false" customHeight="true" outlineLevel="0" collapsed="false">
      <c r="A391" s="125" t="n">
        <f aca="false">A390+1</f>
        <v>20</v>
      </c>
      <c r="B391" s="126" t="s">
        <v>440</v>
      </c>
      <c r="C391" s="127" t="n">
        <f aca="false">D391+E391+F391+G391+H391+I391+K391+M391+O391+Q391+R391+S391+T391+U391</f>
        <v>675441.24</v>
      </c>
      <c r="D391" s="127"/>
      <c r="E391" s="127"/>
      <c r="F391" s="127"/>
      <c r="G391" s="127"/>
      <c r="H391" s="127"/>
      <c r="I391" s="127"/>
      <c r="J391" s="128"/>
      <c r="K391" s="127"/>
      <c r="L391" s="127"/>
      <c r="M391" s="127"/>
      <c r="N391" s="127"/>
      <c r="O391" s="127"/>
      <c r="P391" s="127"/>
      <c r="Q391" s="127"/>
      <c r="R391" s="127"/>
      <c r="S391" s="127"/>
      <c r="T391" s="129" t="n">
        <v>675441.24</v>
      </c>
      <c r="U391" s="127"/>
      <c r="V391" s="125" t="n">
        <v>2024</v>
      </c>
    </row>
    <row r="392" customFormat="false" ht="12.75" hidden="false" customHeight="true" outlineLevel="0" collapsed="false">
      <c r="A392" s="151" t="n">
        <f aca="false">A391+1</f>
        <v>21</v>
      </c>
      <c r="B392" s="152" t="s">
        <v>441</v>
      </c>
      <c r="C392" s="127" t="n">
        <f aca="false">D392+E392+F392+G392+H392+I392+K392+M392+O392+Q392+R392+S392+T392+U392</f>
        <v>44710300.4709452</v>
      </c>
      <c r="D392" s="127" t="n">
        <v>2055026.954</v>
      </c>
      <c r="E392" s="127" t="n">
        <v>8925470.81</v>
      </c>
      <c r="F392" s="127"/>
      <c r="G392" s="127" t="n">
        <v>1757189.888</v>
      </c>
      <c r="H392" s="127" t="n">
        <v>3567000.416</v>
      </c>
      <c r="I392" s="127" t="n">
        <v>1674864.048</v>
      </c>
      <c r="J392" s="127"/>
      <c r="K392" s="127"/>
      <c r="L392" s="149"/>
      <c r="M392" s="127" t="n">
        <v>6993070.876</v>
      </c>
      <c r="N392" s="127"/>
      <c r="O392" s="127" t="n">
        <v>2688065.984</v>
      </c>
      <c r="P392" s="127"/>
      <c r="Q392" s="127" t="n">
        <v>13860921.796</v>
      </c>
      <c r="R392" s="127" t="n">
        <v>812331.13</v>
      </c>
      <c r="S392" s="127" t="n">
        <v>627246.516</v>
      </c>
      <c r="T392" s="129" t="n">
        <v>829742.6208</v>
      </c>
      <c r="U392" s="127" t="n">
        <f aca="false">(D392+E392+G392+H392+I392+M392+O392+Q392+R392+S392)*2.14%</f>
        <v>919369.4321452</v>
      </c>
      <c r="V392" s="125" t="n">
        <v>2024</v>
      </c>
    </row>
    <row r="393" customFormat="false" ht="12.75" hidden="false" customHeight="true" outlineLevel="0" collapsed="false">
      <c r="A393" s="154" t="s">
        <v>442</v>
      </c>
      <c r="B393" s="154"/>
      <c r="C393" s="143" t="n">
        <f aca="false">SUM(C372:C392)</f>
        <v>56318025.1951052</v>
      </c>
      <c r="D393" s="143" t="n">
        <f aca="false">SUM(D372:D392)</f>
        <v>2055026.954</v>
      </c>
      <c r="E393" s="143" t="n">
        <f aca="false">SUM(E372:E392)</f>
        <v>8925470.81</v>
      </c>
      <c r="F393" s="143" t="n">
        <f aca="false">SUM(F372:F392)</f>
        <v>0</v>
      </c>
      <c r="G393" s="143" t="n">
        <f aca="false">SUM(G372:G392)</f>
        <v>1757189.888</v>
      </c>
      <c r="H393" s="143" t="n">
        <f aca="false">SUM(H372:H392)</f>
        <v>3567000.416</v>
      </c>
      <c r="I393" s="143" t="n">
        <f aca="false">SUM(I372:I392)</f>
        <v>1674864.048</v>
      </c>
      <c r="J393" s="143" t="n">
        <f aca="false">SUM(J372:J392)</f>
        <v>0</v>
      </c>
      <c r="K393" s="143" t="n">
        <f aca="false">SUM(K372:K392)</f>
        <v>0</v>
      </c>
      <c r="L393" s="143" t="n">
        <f aca="false">SUM(L372:L392)</f>
        <v>0</v>
      </c>
      <c r="M393" s="143" t="n">
        <f aca="false">SUM(M372:M392)</f>
        <v>6993070.876</v>
      </c>
      <c r="N393" s="143" t="n">
        <f aca="false">SUM(N372:N392)</f>
        <v>0</v>
      </c>
      <c r="O393" s="143" t="n">
        <f aca="false">SUM(O372:O392)</f>
        <v>2688065.984</v>
      </c>
      <c r="P393" s="143" t="n">
        <f aca="false">SUM(P372:P392)</f>
        <v>0</v>
      </c>
      <c r="Q393" s="143" t="n">
        <f aca="false">SUM(Q372:Q392)</f>
        <v>13860921.796</v>
      </c>
      <c r="R393" s="143" t="n">
        <f aca="false">SUM(R372:R392)</f>
        <v>812331.13</v>
      </c>
      <c r="S393" s="143" t="n">
        <f aca="false">SUM(S372:S392)</f>
        <v>627246.516</v>
      </c>
      <c r="T393" s="143" t="n">
        <f aca="false">SUM(T372:T392)</f>
        <v>12437467.34496</v>
      </c>
      <c r="U393" s="143" t="n">
        <f aca="false">SUM(U372:U392)</f>
        <v>919369.4321452</v>
      </c>
      <c r="V393" s="165"/>
    </row>
    <row r="394" customFormat="false" ht="12.75" hidden="false" customHeight="true" outlineLevel="0" collapsed="false">
      <c r="A394" s="164" t="s">
        <v>443</v>
      </c>
      <c r="B394" s="164"/>
      <c r="C394" s="139" t="n">
        <f aca="false">C393+C371+C361</f>
        <v>98417648.612195</v>
      </c>
      <c r="D394" s="139" t="n">
        <f aca="false">D393+D371+D361</f>
        <v>3172157.954</v>
      </c>
      <c r="E394" s="139" t="n">
        <f aca="false">E393+E371+E361</f>
        <v>8925470.81</v>
      </c>
      <c r="F394" s="139" t="n">
        <f aca="false">F393+F371+F361</f>
        <v>0</v>
      </c>
      <c r="G394" s="139" t="n">
        <f aca="false">G393+G371+G361</f>
        <v>1757189.888</v>
      </c>
      <c r="H394" s="139" t="n">
        <f aca="false">H393+H371+H361</f>
        <v>3567000.416</v>
      </c>
      <c r="I394" s="139" t="n">
        <f aca="false">I393+I371+I361</f>
        <v>1674864.048</v>
      </c>
      <c r="J394" s="139" t="n">
        <f aca="false">J393+J371+J361</f>
        <v>0</v>
      </c>
      <c r="K394" s="139" t="n">
        <f aca="false">K393+K371+K361</f>
        <v>0</v>
      </c>
      <c r="L394" s="139" t="n">
        <f aca="false">L393+L371+L361</f>
        <v>0</v>
      </c>
      <c r="M394" s="139" t="n">
        <f aca="false">M393+M371+M361</f>
        <v>26753985.036</v>
      </c>
      <c r="N394" s="139" t="n">
        <f aca="false">N393+N371+N361</f>
        <v>0</v>
      </c>
      <c r="O394" s="139" t="n">
        <f aca="false">O393+O371+O361</f>
        <v>3005569.984</v>
      </c>
      <c r="P394" s="139" t="n">
        <f aca="false">P393+P371+P361</f>
        <v>0</v>
      </c>
      <c r="Q394" s="139" t="n">
        <f aca="false">Q393+Q371+Q361</f>
        <v>29487337.796</v>
      </c>
      <c r="R394" s="139" t="n">
        <f aca="false">R393+R371+R361</f>
        <v>812331.13</v>
      </c>
      <c r="S394" s="139" t="n">
        <f aca="false">S393+S371+S361</f>
        <v>627246.516</v>
      </c>
      <c r="T394" s="140" t="n">
        <f aca="false">T393+T371+T361</f>
        <v>16855206.5304258</v>
      </c>
      <c r="U394" s="139" t="n">
        <f aca="false">U393+U371+U361</f>
        <v>1779288.5037692</v>
      </c>
      <c r="V394" s="167"/>
    </row>
    <row r="395" customFormat="false" ht="12.75" hidden="false" customHeight="true" outlineLevel="0" collapsed="false">
      <c r="A395" s="148" t="s">
        <v>644</v>
      </c>
      <c r="B395" s="148"/>
      <c r="C395" s="127"/>
      <c r="D395" s="132"/>
      <c r="E395" s="132"/>
      <c r="F395" s="132"/>
      <c r="G395" s="132"/>
      <c r="H395" s="132"/>
      <c r="I395" s="132"/>
      <c r="J395" s="132"/>
      <c r="K395" s="132"/>
      <c r="L395" s="177"/>
      <c r="M395" s="132"/>
      <c r="N395" s="132"/>
      <c r="O395" s="133"/>
      <c r="P395" s="130"/>
      <c r="Q395" s="132"/>
      <c r="R395" s="132"/>
      <c r="S395" s="132"/>
      <c r="T395" s="132"/>
      <c r="U395" s="132"/>
      <c r="V395" s="125"/>
    </row>
    <row r="396" customFormat="false" ht="12.75" hidden="false" customHeight="true" outlineLevel="0" collapsed="false">
      <c r="A396" s="125" t="n">
        <v>1</v>
      </c>
      <c r="B396" s="126" t="s">
        <v>445</v>
      </c>
      <c r="C396" s="127" t="n">
        <f aca="false">D396+E396+F396+G396+H396+I396+K396+M396+O396+Q396+R396+S396+T396+U396</f>
        <v>14186617.11</v>
      </c>
      <c r="D396" s="127" t="n">
        <v>916443.71</v>
      </c>
      <c r="E396" s="127" t="n">
        <v>2333266.98</v>
      </c>
      <c r="F396" s="127"/>
      <c r="G396" s="127" t="n">
        <v>507053.16</v>
      </c>
      <c r="H396" s="127"/>
      <c r="I396" s="127" t="n">
        <v>646444.1</v>
      </c>
      <c r="J396" s="127"/>
      <c r="K396" s="127"/>
      <c r="L396" s="149"/>
      <c r="M396" s="127" t="n">
        <v>5788231.48</v>
      </c>
      <c r="N396" s="127"/>
      <c r="O396" s="127" t="n">
        <v>18132.35</v>
      </c>
      <c r="P396" s="127"/>
      <c r="Q396" s="127" t="n">
        <v>3449468.49</v>
      </c>
      <c r="R396" s="127" t="n">
        <v>266665.48</v>
      </c>
      <c r="S396" s="127"/>
      <c r="T396" s="127"/>
      <c r="U396" s="127" t="n">
        <v>260911.36</v>
      </c>
      <c r="V396" s="125" t="n">
        <v>2022</v>
      </c>
    </row>
    <row r="397" customFormat="false" ht="12.75" hidden="false" customHeight="true" outlineLevel="0" collapsed="false">
      <c r="A397" s="125" t="n">
        <v>2</v>
      </c>
      <c r="B397" s="126" t="s">
        <v>446</v>
      </c>
      <c r="C397" s="127" t="n">
        <f aca="false">D397+E397+F397+G397+H397+I397+K397+M397+O397+Q397+R397+S397+T397+U397</f>
        <v>12499812.52</v>
      </c>
      <c r="D397" s="127" t="n">
        <v>716512.35</v>
      </c>
      <c r="E397" s="127"/>
      <c r="F397" s="127"/>
      <c r="G397" s="127" t="n">
        <v>554480.06</v>
      </c>
      <c r="H397" s="127"/>
      <c r="I397" s="127" t="n">
        <v>517391.62</v>
      </c>
      <c r="J397" s="127"/>
      <c r="K397" s="127"/>
      <c r="L397" s="149"/>
      <c r="M397" s="127" t="n">
        <v>6604982.55</v>
      </c>
      <c r="N397" s="125"/>
      <c r="O397" s="127"/>
      <c r="P397" s="127"/>
      <c r="Q397" s="127" t="n">
        <v>3291719.61</v>
      </c>
      <c r="R397" s="127"/>
      <c r="S397" s="127" t="n">
        <v>106636.56</v>
      </c>
      <c r="T397" s="129" t="n">
        <v>489800.76</v>
      </c>
      <c r="U397" s="127" t="n">
        <v>218289.01</v>
      </c>
      <c r="V397" s="125" t="n">
        <v>2022</v>
      </c>
    </row>
    <row r="398" customFormat="false" ht="12.75" hidden="false" customHeight="true" outlineLevel="0" collapsed="false">
      <c r="A398" s="154" t="s">
        <v>447</v>
      </c>
      <c r="B398" s="154"/>
      <c r="C398" s="143" t="n">
        <f aca="false">SUM(C396:C397)</f>
        <v>26686429.63</v>
      </c>
      <c r="D398" s="143" t="n">
        <f aca="false">SUM(D396:D397)</f>
        <v>1632956.06</v>
      </c>
      <c r="E398" s="143" t="n">
        <f aca="false">SUM(E396:E397)</f>
        <v>2333266.98</v>
      </c>
      <c r="F398" s="143" t="n">
        <f aca="false">SUM(F396:F397)</f>
        <v>0</v>
      </c>
      <c r="G398" s="143" t="n">
        <f aca="false">SUM(G396:G397)</f>
        <v>1061533.22</v>
      </c>
      <c r="H398" s="143" t="n">
        <f aca="false">SUM(H396:H397)</f>
        <v>0</v>
      </c>
      <c r="I398" s="143" t="n">
        <f aca="false">SUM(I396:I397)</f>
        <v>1163835.72</v>
      </c>
      <c r="J398" s="143" t="n">
        <f aca="false">SUM(J396:J397)</f>
        <v>0</v>
      </c>
      <c r="K398" s="143" t="n">
        <f aca="false">SUM(K396:K397)</f>
        <v>0</v>
      </c>
      <c r="L398" s="143" t="n">
        <f aca="false">SUM(L396:L397)</f>
        <v>0</v>
      </c>
      <c r="M398" s="143" t="n">
        <f aca="false">SUM(M396:M397)</f>
        <v>12393214.03</v>
      </c>
      <c r="N398" s="143" t="n">
        <f aca="false">SUM(N396:N397)</f>
        <v>0</v>
      </c>
      <c r="O398" s="143" t="n">
        <f aca="false">SUM(O396:O397)</f>
        <v>18132.35</v>
      </c>
      <c r="P398" s="143" t="n">
        <f aca="false">SUM(P396:P397)</f>
        <v>0</v>
      </c>
      <c r="Q398" s="143" t="n">
        <f aca="false">SUM(Q396:Q397)</f>
        <v>6741188.1</v>
      </c>
      <c r="R398" s="143" t="n">
        <f aca="false">SUM(R396:R397)</f>
        <v>266665.48</v>
      </c>
      <c r="S398" s="143" t="n">
        <f aca="false">SUM(S396:S397)</f>
        <v>106636.56</v>
      </c>
      <c r="T398" s="144" t="n">
        <f aca="false">SUM(T396:T397)</f>
        <v>489800.76</v>
      </c>
      <c r="U398" s="143" t="n">
        <f aca="false">SUM(U396:U397)</f>
        <v>479200.37</v>
      </c>
      <c r="V398" s="165"/>
    </row>
    <row r="399" customFormat="false" ht="12.75" hidden="false" customHeight="true" outlineLevel="0" collapsed="false">
      <c r="A399" s="125" t="n">
        <v>1</v>
      </c>
      <c r="B399" s="126" t="s">
        <v>448</v>
      </c>
      <c r="C399" s="127" t="n">
        <f aca="false">D399+E399+F399+G399+H399+I399+K399+M399+O399+Q399+R399+S399+T399+U399</f>
        <v>14450503.64</v>
      </c>
      <c r="D399" s="127" t="n">
        <v>980033.53</v>
      </c>
      <c r="E399" s="127" t="n">
        <v>1745606.52</v>
      </c>
      <c r="F399" s="127"/>
      <c r="G399" s="127" t="n">
        <v>693031.76</v>
      </c>
      <c r="H399" s="127"/>
      <c r="I399" s="127" t="n">
        <v>588863.79</v>
      </c>
      <c r="J399" s="127"/>
      <c r="K399" s="127"/>
      <c r="L399" s="149"/>
      <c r="M399" s="127" t="n">
        <v>5537399.8</v>
      </c>
      <c r="N399" s="125"/>
      <c r="O399" s="127"/>
      <c r="P399" s="127"/>
      <c r="Q399" s="127" t="n">
        <v>4662339.6</v>
      </c>
      <c r="R399" s="127"/>
      <c r="S399" s="127"/>
      <c r="T399" s="127"/>
      <c r="U399" s="127" t="n">
        <v>243228.64</v>
      </c>
      <c r="V399" s="125" t="n">
        <v>2023</v>
      </c>
    </row>
    <row r="400" customFormat="false" ht="12.75" hidden="false" customHeight="true" outlineLevel="0" collapsed="false">
      <c r="A400" s="125" t="n">
        <v>2</v>
      </c>
      <c r="B400" s="126" t="s">
        <v>449</v>
      </c>
      <c r="C400" s="127" t="n">
        <f aca="false">D400+E400+F400+G400+H400+I400+K400+M400+O400+Q400+R400+S400+T400+U400</f>
        <v>14594546.84</v>
      </c>
      <c r="D400" s="127"/>
      <c r="E400" s="127" t="n">
        <v>2436167.58</v>
      </c>
      <c r="F400" s="127"/>
      <c r="G400" s="127" t="n">
        <v>587033.41</v>
      </c>
      <c r="H400" s="127"/>
      <c r="I400" s="127" t="n">
        <v>481717.93</v>
      </c>
      <c r="J400" s="127"/>
      <c r="K400" s="127"/>
      <c r="L400" s="149"/>
      <c r="M400" s="127" t="n">
        <v>6998397.09</v>
      </c>
      <c r="N400" s="125"/>
      <c r="O400" s="127"/>
      <c r="P400" s="127"/>
      <c r="Q400" s="127" t="n">
        <v>3911413.99</v>
      </c>
      <c r="R400" s="127"/>
      <c r="S400" s="127"/>
      <c r="T400" s="127"/>
      <c r="U400" s="127" t="n">
        <v>179816.84</v>
      </c>
      <c r="V400" s="125" t="n">
        <v>2023</v>
      </c>
    </row>
    <row r="401" customFormat="false" ht="12.75" hidden="false" customHeight="true" outlineLevel="0" collapsed="false">
      <c r="A401" s="125" t="n">
        <v>3</v>
      </c>
      <c r="B401" s="126" t="s">
        <v>450</v>
      </c>
      <c r="C401" s="127" t="n">
        <f aca="false">D401+E401+F401+G401+H401+I401+K401+M401+O401+Q401+R401+S401+T401+U401</f>
        <v>10167681.36</v>
      </c>
      <c r="D401" s="127" t="n">
        <v>520906.74</v>
      </c>
      <c r="E401" s="127" t="n">
        <v>1417300.52</v>
      </c>
      <c r="F401" s="127"/>
      <c r="G401" s="127" t="n">
        <v>415638.74</v>
      </c>
      <c r="H401" s="127"/>
      <c r="I401" s="127" t="n">
        <v>585778.01</v>
      </c>
      <c r="J401" s="127"/>
      <c r="K401" s="127"/>
      <c r="L401" s="149"/>
      <c r="M401" s="127" t="n">
        <v>3847329.98</v>
      </c>
      <c r="N401" s="127"/>
      <c r="O401" s="127"/>
      <c r="P401" s="127"/>
      <c r="Q401" s="127" t="n">
        <v>3141986.55</v>
      </c>
      <c r="R401" s="127"/>
      <c r="S401" s="127"/>
      <c r="T401" s="127"/>
      <c r="U401" s="127" t="n">
        <v>238740.82</v>
      </c>
      <c r="V401" s="125" t="n">
        <v>2023</v>
      </c>
    </row>
    <row r="402" customFormat="false" ht="12.75" hidden="false" customHeight="true" outlineLevel="0" collapsed="false">
      <c r="A402" s="125" t="n">
        <v>4</v>
      </c>
      <c r="B402" s="126" t="s">
        <v>451</v>
      </c>
      <c r="C402" s="127" t="n">
        <f aca="false">D402+E402+F402+G402+H402+I402+K402+M402+O402+Q402+R402+S402+T402+U402</f>
        <v>9242557.67</v>
      </c>
      <c r="D402" s="127" t="n">
        <v>425508.44</v>
      </c>
      <c r="E402" s="127"/>
      <c r="F402" s="127"/>
      <c r="G402" s="127"/>
      <c r="H402" s="127"/>
      <c r="I402" s="127"/>
      <c r="J402" s="127"/>
      <c r="K402" s="127"/>
      <c r="L402" s="149"/>
      <c r="M402" s="127" t="n">
        <v>5551188.06</v>
      </c>
      <c r="N402" s="127"/>
      <c r="O402" s="127"/>
      <c r="P402" s="127"/>
      <c r="Q402" s="127" t="n">
        <v>3176192.43</v>
      </c>
      <c r="R402" s="127"/>
      <c r="S402" s="127"/>
      <c r="T402" s="129"/>
      <c r="U402" s="127" t="n">
        <v>89668.74</v>
      </c>
      <c r="V402" s="125" t="n">
        <v>2023</v>
      </c>
    </row>
    <row r="403" customFormat="false" ht="12.75" hidden="false" customHeight="true" outlineLevel="0" collapsed="false">
      <c r="A403" s="125" t="n">
        <v>5</v>
      </c>
      <c r="B403" s="126" t="s">
        <v>452</v>
      </c>
      <c r="C403" s="127" t="n">
        <f aca="false">D403+E403+F403+G403+H403+I403+K403+M403+O403+Q403+R403+S403+T403+U403</f>
        <v>6407319.690506</v>
      </c>
      <c r="D403" s="127"/>
      <c r="E403" s="127"/>
      <c r="F403" s="127"/>
      <c r="G403" s="127"/>
      <c r="H403" s="127"/>
      <c r="I403" s="127"/>
      <c r="J403" s="127"/>
      <c r="K403" s="127"/>
      <c r="L403" s="149"/>
      <c r="M403" s="127"/>
      <c r="N403" s="125"/>
      <c r="O403" s="127"/>
      <c r="P403" s="127"/>
      <c r="Q403" s="127" t="n">
        <v>6002112.87</v>
      </c>
      <c r="R403" s="127" t="n">
        <v>250740.55</v>
      </c>
      <c r="S403" s="127"/>
      <c r="T403" s="127" t="n">
        <v>19982.79</v>
      </c>
      <c r="U403" s="127" t="n">
        <v>134483.480506</v>
      </c>
      <c r="V403" s="125" t="n">
        <v>2023</v>
      </c>
    </row>
    <row r="404" customFormat="false" ht="12.75" hidden="false" customHeight="true" outlineLevel="0" collapsed="false">
      <c r="A404" s="154" t="s">
        <v>453</v>
      </c>
      <c r="B404" s="154"/>
      <c r="C404" s="143" t="n">
        <f aca="false">SUM(C399:C403)</f>
        <v>54862609.200506</v>
      </c>
      <c r="D404" s="143" t="n">
        <f aca="false">SUM(D399:D403)</f>
        <v>1926448.71</v>
      </c>
      <c r="E404" s="143" t="n">
        <f aca="false">SUM(E399:E403)</f>
        <v>5599074.62</v>
      </c>
      <c r="F404" s="143" t="n">
        <f aca="false">SUM(F399:F403)</f>
        <v>0</v>
      </c>
      <c r="G404" s="143" t="n">
        <f aca="false">SUM(G399:G403)</f>
        <v>1695703.91</v>
      </c>
      <c r="H404" s="143" t="n">
        <f aca="false">SUM(H399:H403)</f>
        <v>0</v>
      </c>
      <c r="I404" s="143" t="n">
        <f aca="false">SUM(I399:I403)</f>
        <v>1656359.73</v>
      </c>
      <c r="J404" s="143" t="n">
        <f aca="false">SUM(J399:J403)</f>
        <v>0</v>
      </c>
      <c r="K404" s="143" t="n">
        <f aca="false">SUM(K399:K403)</f>
        <v>0</v>
      </c>
      <c r="L404" s="143" t="n">
        <f aca="false">SUM(L399:L403)</f>
        <v>0</v>
      </c>
      <c r="M404" s="143" t="n">
        <f aca="false">SUM(M399:M403)</f>
        <v>21934314.93</v>
      </c>
      <c r="N404" s="143" t="n">
        <f aca="false">SUM(N399:N403)</f>
        <v>0</v>
      </c>
      <c r="O404" s="143" t="n">
        <f aca="false">SUM(O399:O403)</f>
        <v>0</v>
      </c>
      <c r="P404" s="143" t="n">
        <f aca="false">SUM(P399:P403)</f>
        <v>0</v>
      </c>
      <c r="Q404" s="143" t="n">
        <f aca="false">SUM(Q399:Q403)</f>
        <v>20894045.44</v>
      </c>
      <c r="R404" s="143" t="n">
        <f aca="false">SUM(R399:R403)</f>
        <v>250740.55</v>
      </c>
      <c r="S404" s="143" t="n">
        <f aca="false">SUM(S399:S403)</f>
        <v>0</v>
      </c>
      <c r="T404" s="143" t="n">
        <f aca="false">SUM(T399:T403)</f>
        <v>19982.79</v>
      </c>
      <c r="U404" s="143" t="n">
        <f aca="false">SUM(U399:U403)</f>
        <v>885938.520506</v>
      </c>
      <c r="V404" s="165"/>
    </row>
    <row r="405" customFormat="false" ht="12.75" hidden="false" customHeight="true" outlineLevel="0" collapsed="false">
      <c r="A405" s="125" t="n">
        <v>1</v>
      </c>
      <c r="B405" s="126" t="s">
        <v>454</v>
      </c>
      <c r="C405" s="127" t="n">
        <f aca="false">D405+E405+F405+G405+H405+I405+K405+M405+O405+Q405+R405+S405+T405+U405</f>
        <v>320936.58498</v>
      </c>
      <c r="D405" s="127"/>
      <c r="E405" s="127"/>
      <c r="F405" s="127"/>
      <c r="G405" s="127"/>
      <c r="H405" s="127"/>
      <c r="I405" s="127"/>
      <c r="J405" s="127"/>
      <c r="K405" s="127"/>
      <c r="L405" s="149"/>
      <c r="M405" s="127"/>
      <c r="N405" s="127"/>
      <c r="O405" s="133"/>
      <c r="P405" s="127"/>
      <c r="Q405" s="127"/>
      <c r="R405" s="127"/>
      <c r="S405" s="127"/>
      <c r="T405" s="129" t="n">
        <v>320936.58498</v>
      </c>
      <c r="U405" s="127"/>
      <c r="V405" s="125" t="n">
        <v>2024</v>
      </c>
    </row>
    <row r="406" customFormat="false" ht="12.75" hidden="false" customHeight="true" outlineLevel="0" collapsed="false">
      <c r="A406" s="125" t="n">
        <v>2</v>
      </c>
      <c r="B406" s="126" t="s">
        <v>456</v>
      </c>
      <c r="C406" s="127" t="n">
        <f aca="false">D406+E406+F406+G406+H406+I406+K406+M406+O406+Q406+R406+S406+T406+U406</f>
        <v>464218.0452</v>
      </c>
      <c r="D406" s="127"/>
      <c r="E406" s="127"/>
      <c r="F406" s="127"/>
      <c r="G406" s="127"/>
      <c r="H406" s="127"/>
      <c r="I406" s="127"/>
      <c r="J406" s="127"/>
      <c r="K406" s="127"/>
      <c r="L406" s="149"/>
      <c r="M406" s="127"/>
      <c r="N406" s="127"/>
      <c r="O406" s="127"/>
      <c r="P406" s="127"/>
      <c r="Q406" s="127"/>
      <c r="R406" s="127"/>
      <c r="S406" s="127"/>
      <c r="T406" s="129" t="n">
        <v>464218.0452</v>
      </c>
      <c r="U406" s="127"/>
      <c r="V406" s="125" t="n">
        <v>2024</v>
      </c>
    </row>
    <row r="407" customFormat="false" ht="12.75" hidden="false" customHeight="true" outlineLevel="0" collapsed="false">
      <c r="A407" s="125" t="n">
        <v>3</v>
      </c>
      <c r="B407" s="126" t="s">
        <v>457</v>
      </c>
      <c r="C407" s="127" t="n">
        <f aca="false">D407+E407+F407+G407+H407+I407+K407+M407+O407+Q407+R407+S407+T407+U407</f>
        <v>510285.4848</v>
      </c>
      <c r="D407" s="127"/>
      <c r="E407" s="127"/>
      <c r="F407" s="127"/>
      <c r="G407" s="127"/>
      <c r="H407" s="127"/>
      <c r="I407" s="127"/>
      <c r="J407" s="127"/>
      <c r="K407" s="127"/>
      <c r="L407" s="149"/>
      <c r="M407" s="127"/>
      <c r="N407" s="127"/>
      <c r="O407" s="127"/>
      <c r="P407" s="127"/>
      <c r="Q407" s="127"/>
      <c r="R407" s="127"/>
      <c r="S407" s="127"/>
      <c r="T407" s="129" t="n">
        <v>510285.4848</v>
      </c>
      <c r="U407" s="127"/>
      <c r="V407" s="125" t="n">
        <v>2024</v>
      </c>
    </row>
    <row r="408" customFormat="false" ht="12.75" hidden="false" customHeight="true" outlineLevel="0" collapsed="false">
      <c r="A408" s="125" t="n">
        <v>4</v>
      </c>
      <c r="B408" s="126" t="s">
        <v>458</v>
      </c>
      <c r="C408" s="127" t="n">
        <f aca="false">D408+E408+F408+G408+H408+I408+K408+M408+O408+Q408+R408+S408+T408+U408</f>
        <v>484965.94</v>
      </c>
      <c r="D408" s="127"/>
      <c r="E408" s="127"/>
      <c r="F408" s="127"/>
      <c r="G408" s="127"/>
      <c r="H408" s="127"/>
      <c r="I408" s="127"/>
      <c r="J408" s="127"/>
      <c r="K408" s="127"/>
      <c r="L408" s="149"/>
      <c r="M408" s="127"/>
      <c r="N408" s="127"/>
      <c r="O408" s="127"/>
      <c r="P408" s="127"/>
      <c r="Q408" s="127"/>
      <c r="R408" s="127"/>
      <c r="S408" s="127"/>
      <c r="T408" s="129" t="n">
        <v>484965.94</v>
      </c>
      <c r="U408" s="127"/>
      <c r="V408" s="125" t="n">
        <v>2024</v>
      </c>
    </row>
    <row r="409" customFormat="false" ht="12.75" hidden="false" customHeight="true" outlineLevel="0" collapsed="false">
      <c r="A409" s="125" t="n">
        <v>5</v>
      </c>
      <c r="B409" s="126" t="s">
        <v>459</v>
      </c>
      <c r="C409" s="127" t="n">
        <f aca="false">D409+E409+F409+G409+H409+I409+K409+M409+O409+Q409+R409+S409+T409+U409</f>
        <v>474542.46</v>
      </c>
      <c r="D409" s="127"/>
      <c r="E409" s="127"/>
      <c r="F409" s="127"/>
      <c r="G409" s="127"/>
      <c r="H409" s="127"/>
      <c r="I409" s="127"/>
      <c r="J409" s="127"/>
      <c r="K409" s="127"/>
      <c r="L409" s="149"/>
      <c r="M409" s="127"/>
      <c r="N409" s="127"/>
      <c r="O409" s="127"/>
      <c r="P409" s="127"/>
      <c r="Q409" s="127"/>
      <c r="R409" s="127"/>
      <c r="S409" s="127"/>
      <c r="T409" s="129" t="n">
        <v>474542.46</v>
      </c>
      <c r="U409" s="127"/>
      <c r="V409" s="125" t="n">
        <v>2024</v>
      </c>
    </row>
    <row r="410" customFormat="false" ht="12.75" hidden="false" customHeight="true" outlineLevel="0" collapsed="false">
      <c r="A410" s="154" t="s">
        <v>461</v>
      </c>
      <c r="B410" s="154"/>
      <c r="C410" s="143" t="n">
        <f aca="false">SUM(C405:C409)</f>
        <v>2254948.51498</v>
      </c>
      <c r="D410" s="143" t="n">
        <f aca="false">SUM(D405:D409)</f>
        <v>0</v>
      </c>
      <c r="E410" s="143" t="n">
        <f aca="false">SUM(E405:E409)</f>
        <v>0</v>
      </c>
      <c r="F410" s="143" t="n">
        <f aca="false">SUM(F405:F409)</f>
        <v>0</v>
      </c>
      <c r="G410" s="143" t="n">
        <f aca="false">SUM(G405:G409)</f>
        <v>0</v>
      </c>
      <c r="H410" s="143" t="n">
        <f aca="false">SUM(H405:H409)</f>
        <v>0</v>
      </c>
      <c r="I410" s="143" t="n">
        <f aca="false">SUM(I405:I409)</f>
        <v>0</v>
      </c>
      <c r="J410" s="143" t="n">
        <f aca="false">SUM(J405:J409)</f>
        <v>0</v>
      </c>
      <c r="K410" s="143" t="n">
        <f aca="false">SUM(K405:K409)</f>
        <v>0</v>
      </c>
      <c r="L410" s="143" t="n">
        <f aca="false">SUM(L405:L409)</f>
        <v>0</v>
      </c>
      <c r="M410" s="143" t="n">
        <f aca="false">SUM(M405:M409)</f>
        <v>0</v>
      </c>
      <c r="N410" s="143" t="n">
        <f aca="false">SUM(N405:N409)</f>
        <v>0</v>
      </c>
      <c r="O410" s="143" t="n">
        <f aca="false">SUM(O405:O409)</f>
        <v>0</v>
      </c>
      <c r="P410" s="143" t="n">
        <f aca="false">SUM(P405:P409)</f>
        <v>0</v>
      </c>
      <c r="Q410" s="143" t="n">
        <f aca="false">SUM(Q405:Q409)</f>
        <v>0</v>
      </c>
      <c r="R410" s="143" t="n">
        <f aca="false">SUM(R405:R409)</f>
        <v>0</v>
      </c>
      <c r="S410" s="143" t="n">
        <f aca="false">SUM(S405:S409)</f>
        <v>0</v>
      </c>
      <c r="T410" s="143" t="n">
        <f aca="false">SUM(T405:T409)</f>
        <v>2254948.51498</v>
      </c>
      <c r="U410" s="143" t="n">
        <f aca="false">SUM(U405:U409)</f>
        <v>0</v>
      </c>
      <c r="V410" s="165"/>
    </row>
    <row r="411" customFormat="false" ht="12.75" hidden="false" customHeight="true" outlineLevel="0" collapsed="false">
      <c r="A411" s="164" t="s">
        <v>462</v>
      </c>
      <c r="B411" s="164"/>
      <c r="C411" s="139" t="n">
        <f aca="false">C398+C404+C410</f>
        <v>83803987.345486</v>
      </c>
      <c r="D411" s="139" t="n">
        <f aca="false">D398+D404+D410</f>
        <v>3559404.77</v>
      </c>
      <c r="E411" s="139" t="n">
        <f aca="false">E398+E404+E410</f>
        <v>7932341.6</v>
      </c>
      <c r="F411" s="139" t="n">
        <f aca="false">F398+F404+F410</f>
        <v>0</v>
      </c>
      <c r="G411" s="139" t="n">
        <f aca="false">G398+G404+G410</f>
        <v>2757237.13</v>
      </c>
      <c r="H411" s="139" t="n">
        <f aca="false">H398+H404+H410</f>
        <v>0</v>
      </c>
      <c r="I411" s="139" t="n">
        <f aca="false">I398+I404+I410</f>
        <v>2820195.45</v>
      </c>
      <c r="J411" s="139" t="n">
        <f aca="false">J398+J404+J410</f>
        <v>0</v>
      </c>
      <c r="K411" s="139" t="n">
        <f aca="false">K398+K404+K410</f>
        <v>0</v>
      </c>
      <c r="L411" s="139" t="n">
        <f aca="false">L398+L404+L410</f>
        <v>0</v>
      </c>
      <c r="M411" s="139" t="n">
        <f aca="false">M398+M404+M410</f>
        <v>34327528.96</v>
      </c>
      <c r="N411" s="139" t="n">
        <f aca="false">N398+N404+N410</f>
        <v>0</v>
      </c>
      <c r="O411" s="139" t="n">
        <f aca="false">O398+O404+O410</f>
        <v>18132.35</v>
      </c>
      <c r="P411" s="139" t="n">
        <f aca="false">P398+P404+P410</f>
        <v>0</v>
      </c>
      <c r="Q411" s="139" t="n">
        <f aca="false">Q398+Q404+Q410</f>
        <v>27635233.54</v>
      </c>
      <c r="R411" s="139" t="n">
        <f aca="false">R398+R404+R410</f>
        <v>517406.03</v>
      </c>
      <c r="S411" s="139" t="n">
        <f aca="false">S398+S404+S410</f>
        <v>106636.56</v>
      </c>
      <c r="T411" s="140" t="n">
        <f aca="false">T398+T404+T410</f>
        <v>2764732.06498</v>
      </c>
      <c r="U411" s="139" t="n">
        <f aca="false">U398+U404+U410</f>
        <v>1365138.890506</v>
      </c>
      <c r="V411" s="167"/>
    </row>
    <row r="412" customFormat="false" ht="12.75" hidden="false" customHeight="true" outlineLevel="0" collapsed="false">
      <c r="A412" s="148" t="s">
        <v>463</v>
      </c>
      <c r="B412" s="148"/>
      <c r="C412" s="127"/>
      <c r="D412" s="132"/>
      <c r="E412" s="132"/>
      <c r="F412" s="132"/>
      <c r="G412" s="132"/>
      <c r="H412" s="132"/>
      <c r="I412" s="132"/>
      <c r="J412" s="132"/>
      <c r="K412" s="132"/>
      <c r="L412" s="177"/>
      <c r="M412" s="132"/>
      <c r="N412" s="132"/>
      <c r="O412" s="133"/>
      <c r="P412" s="130"/>
      <c r="Q412" s="132"/>
      <c r="R412" s="132"/>
      <c r="S412" s="132"/>
      <c r="T412" s="132"/>
      <c r="U412" s="132"/>
      <c r="V412" s="125"/>
    </row>
    <row r="413" customFormat="false" ht="12.75" hidden="false" customHeight="true" outlineLevel="0" collapsed="false">
      <c r="A413" s="125" t="n">
        <v>1</v>
      </c>
      <c r="B413" s="126" t="s">
        <v>464</v>
      </c>
      <c r="C413" s="127" t="n">
        <f aca="false">D413+E413+F413+G413+H413+I413+K413+M413+O413+Q413+R413+S413+T413+U413</f>
        <v>5561499.22</v>
      </c>
      <c r="D413" s="127" t="n">
        <v>666241.05</v>
      </c>
      <c r="E413" s="127" t="n">
        <v>1635762.91</v>
      </c>
      <c r="F413" s="132"/>
      <c r="G413" s="127" t="n">
        <v>231568.05</v>
      </c>
      <c r="H413" s="132"/>
      <c r="I413" s="127" t="n">
        <v>79184.8</v>
      </c>
      <c r="J413" s="132"/>
      <c r="K413" s="132"/>
      <c r="L413" s="177"/>
      <c r="M413" s="127" t="n">
        <v>2141901.01</v>
      </c>
      <c r="N413" s="132"/>
      <c r="O413" s="127"/>
      <c r="P413" s="130"/>
      <c r="Q413" s="127" t="n">
        <v>690889.36</v>
      </c>
      <c r="R413" s="127"/>
      <c r="S413" s="127"/>
      <c r="T413" s="132"/>
      <c r="U413" s="127" t="n">
        <v>115952.04</v>
      </c>
      <c r="V413" s="125" t="n">
        <v>2022</v>
      </c>
    </row>
    <row r="414" customFormat="false" ht="12.75" hidden="false" customHeight="true" outlineLevel="0" collapsed="false">
      <c r="A414" s="125" t="n">
        <v>2</v>
      </c>
      <c r="B414" s="126" t="s">
        <v>465</v>
      </c>
      <c r="C414" s="127" t="n">
        <f aca="false">D414+E414+F414+G414+H414+I414+K414+M414+O414+Q414+R414+S414+T414+U414</f>
        <v>9530544.32</v>
      </c>
      <c r="D414" s="127" t="n">
        <v>867429.59</v>
      </c>
      <c r="E414" s="127" t="n">
        <v>1806303.68</v>
      </c>
      <c r="F414" s="132"/>
      <c r="G414" s="127" t="n">
        <v>256590.07</v>
      </c>
      <c r="H414" s="132"/>
      <c r="I414" s="127" t="n">
        <v>104769.9</v>
      </c>
      <c r="J414" s="132"/>
      <c r="K414" s="132"/>
      <c r="L414" s="177"/>
      <c r="M414" s="127" t="n">
        <v>5568398.52</v>
      </c>
      <c r="N414" s="132"/>
      <c r="O414" s="127"/>
      <c r="P414" s="130"/>
      <c r="Q414" s="127" t="n">
        <v>728349.66</v>
      </c>
      <c r="R414" s="127"/>
      <c r="S414" s="127"/>
      <c r="T414" s="132"/>
      <c r="U414" s="127" t="n">
        <v>198702.9</v>
      </c>
      <c r="V414" s="125" t="n">
        <v>2022</v>
      </c>
    </row>
    <row r="415" customFormat="false" ht="12.75" hidden="false" customHeight="true" outlineLevel="0" collapsed="false">
      <c r="A415" s="154" t="s">
        <v>466</v>
      </c>
      <c r="B415" s="154"/>
      <c r="C415" s="143" t="n">
        <f aca="false">SUM(C413:C414)</f>
        <v>15092043.54</v>
      </c>
      <c r="D415" s="143" t="n">
        <f aca="false">SUM(D413:D414)</f>
        <v>1533670.64</v>
      </c>
      <c r="E415" s="143" t="n">
        <f aca="false">SUM(E413:E414)</f>
        <v>3442066.59</v>
      </c>
      <c r="F415" s="143" t="n">
        <f aca="false">SUM(F413:F414)</f>
        <v>0</v>
      </c>
      <c r="G415" s="143" t="n">
        <f aca="false">SUM(G413:G414)</f>
        <v>488158.12</v>
      </c>
      <c r="H415" s="143" t="n">
        <f aca="false">SUM(H413:H414)</f>
        <v>0</v>
      </c>
      <c r="I415" s="143" t="n">
        <f aca="false">SUM(I413:I414)</f>
        <v>183954.7</v>
      </c>
      <c r="J415" s="143" t="n">
        <f aca="false">SUM(J413:J414)</f>
        <v>0</v>
      </c>
      <c r="K415" s="143" t="n">
        <f aca="false">SUM(K413:K414)</f>
        <v>0</v>
      </c>
      <c r="L415" s="143" t="n">
        <f aca="false">SUM(L413:L414)</f>
        <v>0</v>
      </c>
      <c r="M415" s="143" t="n">
        <f aca="false">SUM(M413:M414)</f>
        <v>7710299.53</v>
      </c>
      <c r="N415" s="143" t="n">
        <f aca="false">SUM(N413:N414)</f>
        <v>0</v>
      </c>
      <c r="O415" s="143" t="n">
        <f aca="false">SUM(O413:O414)</f>
        <v>0</v>
      </c>
      <c r="P415" s="143" t="n">
        <f aca="false">SUM(P413:P414)</f>
        <v>0</v>
      </c>
      <c r="Q415" s="143" t="n">
        <f aca="false">SUM(Q413:Q414)</f>
        <v>1419239.02</v>
      </c>
      <c r="R415" s="143" t="n">
        <f aca="false">SUM(R413:R414)</f>
        <v>0</v>
      </c>
      <c r="S415" s="143" t="n">
        <f aca="false">SUM(S413:S414)</f>
        <v>0</v>
      </c>
      <c r="T415" s="144" t="n">
        <f aca="false">SUM(T413:T414)</f>
        <v>0</v>
      </c>
      <c r="U415" s="143" t="n">
        <f aca="false">SUM(U413:U414)</f>
        <v>314654.94</v>
      </c>
      <c r="V415" s="165"/>
    </row>
    <row r="416" customFormat="false" ht="12.75" hidden="false" customHeight="true" outlineLevel="0" collapsed="false">
      <c r="A416" s="125" t="n">
        <v>1</v>
      </c>
      <c r="B416" s="126" t="s">
        <v>467</v>
      </c>
      <c r="C416" s="127" t="n">
        <f aca="false">D416+E416+F416+G416+H416+I416+K416+M416+O416+Q416+R416+S416+T416+U416</f>
        <v>120074.87</v>
      </c>
      <c r="D416" s="127"/>
      <c r="E416" s="127"/>
      <c r="F416" s="127"/>
      <c r="G416" s="127"/>
      <c r="H416" s="127"/>
      <c r="I416" s="127"/>
      <c r="J416" s="133"/>
      <c r="K416" s="133"/>
      <c r="L416" s="149"/>
      <c r="M416" s="127"/>
      <c r="N416" s="149"/>
      <c r="O416" s="133"/>
      <c r="P416" s="127"/>
      <c r="Q416" s="127"/>
      <c r="R416" s="127"/>
      <c r="S416" s="133"/>
      <c r="T416" s="129" t="n">
        <v>120074.87</v>
      </c>
      <c r="U416" s="127"/>
      <c r="V416" s="125" t="n">
        <v>2023</v>
      </c>
    </row>
    <row r="417" customFormat="false" ht="12.75" hidden="false" customHeight="true" outlineLevel="0" collapsed="false">
      <c r="A417" s="125" t="n">
        <v>2</v>
      </c>
      <c r="B417" s="126" t="s">
        <v>468</v>
      </c>
      <c r="C417" s="127" t="n">
        <f aca="false">D417+E417+F417+G417+H417+I417+K417+M417+O417+Q417+R417+S417+T417+U417</f>
        <v>387939.28</v>
      </c>
      <c r="D417" s="127"/>
      <c r="E417" s="127"/>
      <c r="F417" s="127"/>
      <c r="G417" s="127"/>
      <c r="H417" s="127"/>
      <c r="I417" s="127"/>
      <c r="J417" s="133"/>
      <c r="K417" s="133"/>
      <c r="L417" s="149"/>
      <c r="M417" s="127"/>
      <c r="N417" s="149"/>
      <c r="O417" s="133"/>
      <c r="P417" s="127"/>
      <c r="Q417" s="127"/>
      <c r="R417" s="127"/>
      <c r="S417" s="129" t="n">
        <v>379522.92</v>
      </c>
      <c r="T417" s="129"/>
      <c r="U417" s="127" t="n">
        <v>8416.36</v>
      </c>
      <c r="V417" s="125" t="n">
        <v>2023</v>
      </c>
    </row>
    <row r="418" customFormat="false" ht="12.75" hidden="false" customHeight="true" outlineLevel="0" collapsed="false">
      <c r="A418" s="125" t="n">
        <v>3</v>
      </c>
      <c r="B418" s="126" t="s">
        <v>469</v>
      </c>
      <c r="C418" s="127" t="n">
        <f aca="false">D418+E418+F418+G418+H418+I418+K418+M418+O418+Q418+R418+S418+T418+U418</f>
        <v>7498898.4</v>
      </c>
      <c r="D418" s="127" t="n">
        <v>609839</v>
      </c>
      <c r="E418" s="127" t="n">
        <v>854870</v>
      </c>
      <c r="F418" s="127"/>
      <c r="G418" s="127" t="n">
        <v>327048</v>
      </c>
      <c r="H418" s="127"/>
      <c r="I418" s="127" t="n">
        <v>365347</v>
      </c>
      <c r="J418" s="133"/>
      <c r="K418" s="133"/>
      <c r="L418" s="149"/>
      <c r="M418" s="127" t="n">
        <v>3658104</v>
      </c>
      <c r="N418" s="149"/>
      <c r="O418" s="127"/>
      <c r="P418" s="127"/>
      <c r="Q418" s="127" t="n">
        <v>1552045</v>
      </c>
      <c r="R418" s="127"/>
      <c r="S418" s="127"/>
      <c r="T418" s="127"/>
      <c r="U418" s="127" t="n">
        <v>131645.4</v>
      </c>
      <c r="V418" s="125" t="n">
        <v>2023</v>
      </c>
    </row>
    <row r="419" customFormat="false" ht="12.75" hidden="false" customHeight="true" outlineLevel="0" collapsed="false">
      <c r="A419" s="125" t="n">
        <v>4</v>
      </c>
      <c r="B419" s="126" t="s">
        <v>470</v>
      </c>
      <c r="C419" s="127" t="n">
        <f aca="false">D419+E419+F419+G419+H419+I419+K419+M419+O419+Q419+R419+S419+T419+U419</f>
        <v>9099942.22</v>
      </c>
      <c r="D419" s="127" t="n">
        <v>726132</v>
      </c>
      <c r="E419" s="127" t="n">
        <v>1040334</v>
      </c>
      <c r="F419" s="127"/>
      <c r="G419" s="127" t="n">
        <v>441266</v>
      </c>
      <c r="H419" s="127"/>
      <c r="I419" s="127" t="n">
        <v>327123</v>
      </c>
      <c r="J419" s="133"/>
      <c r="K419" s="133"/>
      <c r="L419" s="149"/>
      <c r="M419" s="127" t="n">
        <v>3376365</v>
      </c>
      <c r="N419" s="149"/>
      <c r="O419" s="127"/>
      <c r="P419" s="127"/>
      <c r="Q419" s="127" t="n">
        <v>3028970</v>
      </c>
      <c r="R419" s="127"/>
      <c r="S419" s="127"/>
      <c r="T419" s="127"/>
      <c r="U419" s="127" t="n">
        <v>159752.22</v>
      </c>
      <c r="V419" s="125" t="n">
        <v>2023</v>
      </c>
    </row>
    <row r="420" customFormat="false" ht="12.75" hidden="false" customHeight="true" outlineLevel="0" collapsed="false">
      <c r="A420" s="125" t="n">
        <v>5</v>
      </c>
      <c r="B420" s="126" t="s">
        <v>471</v>
      </c>
      <c r="C420" s="127" t="n">
        <f aca="false">D420+E420+F420+G420+H420+I420+K420+M420+O420+Q420+R420+S420+T420+U420</f>
        <v>194551.63554</v>
      </c>
      <c r="D420" s="127"/>
      <c r="E420" s="127"/>
      <c r="F420" s="127"/>
      <c r="G420" s="127"/>
      <c r="H420" s="127"/>
      <c r="I420" s="127" t="n">
        <v>59481.1</v>
      </c>
      <c r="J420" s="133"/>
      <c r="K420" s="133"/>
      <c r="L420" s="149"/>
      <c r="M420" s="127"/>
      <c r="N420" s="149"/>
      <c r="O420" s="133"/>
      <c r="P420" s="127"/>
      <c r="Q420" s="127" t="n">
        <v>133797.64</v>
      </c>
      <c r="R420" s="127"/>
      <c r="S420" s="133"/>
      <c r="T420" s="129"/>
      <c r="U420" s="127" t="n">
        <f aca="false">I420*2.14%</f>
        <v>1272.89554</v>
      </c>
      <c r="V420" s="125" t="n">
        <v>2023</v>
      </c>
    </row>
    <row r="421" customFormat="false" ht="12.75" hidden="false" customHeight="true" outlineLevel="0" collapsed="false">
      <c r="A421" s="154" t="s">
        <v>472</v>
      </c>
      <c r="B421" s="154"/>
      <c r="C421" s="143" t="n">
        <f aca="false">SUM(C416:C420)</f>
        <v>17301406.40554</v>
      </c>
      <c r="D421" s="143" t="n">
        <f aca="false">SUM(D416:D420)</f>
        <v>1335971</v>
      </c>
      <c r="E421" s="143" t="n">
        <f aca="false">SUM(E416:E420)</f>
        <v>1895204</v>
      </c>
      <c r="F421" s="143" t="n">
        <f aca="false">SUM(F416:F420)</f>
        <v>0</v>
      </c>
      <c r="G421" s="143" t="n">
        <f aca="false">SUM(G416:G420)</f>
        <v>768314</v>
      </c>
      <c r="H421" s="143" t="n">
        <f aca="false">SUM(H416:H420)</f>
        <v>0</v>
      </c>
      <c r="I421" s="143" t="n">
        <f aca="false">SUM(I416:I420)</f>
        <v>751951.1</v>
      </c>
      <c r="J421" s="143" t="n">
        <f aca="false">SUM(J416:J420)</f>
        <v>0</v>
      </c>
      <c r="K421" s="143" t="n">
        <f aca="false">SUM(K416:K420)</f>
        <v>0</v>
      </c>
      <c r="L421" s="143" t="n">
        <f aca="false">SUM(L416:L420)</f>
        <v>0</v>
      </c>
      <c r="M421" s="143" t="n">
        <f aca="false">SUM(M416:M420)</f>
        <v>7034469</v>
      </c>
      <c r="N421" s="143" t="n">
        <f aca="false">SUM(N416:N420)</f>
        <v>0</v>
      </c>
      <c r="O421" s="143" t="n">
        <f aca="false">SUM(O416:O420)</f>
        <v>0</v>
      </c>
      <c r="P421" s="143" t="n">
        <f aca="false">SUM(P416:P420)</f>
        <v>0</v>
      </c>
      <c r="Q421" s="143" t="n">
        <f aca="false">SUM(Q416:Q420)</f>
        <v>4714812.64</v>
      </c>
      <c r="R421" s="143" t="n">
        <f aca="false">SUM(R416:R420)</f>
        <v>0</v>
      </c>
      <c r="S421" s="143" t="n">
        <f aca="false">SUM(S416:S420)</f>
        <v>379522.92</v>
      </c>
      <c r="T421" s="143" t="n">
        <f aca="false">SUM(T416:T420)</f>
        <v>120074.87</v>
      </c>
      <c r="U421" s="143" t="n">
        <f aca="false">SUM(U416:U420)</f>
        <v>301086.87554</v>
      </c>
      <c r="V421" s="165"/>
    </row>
    <row r="422" customFormat="false" ht="12.75" hidden="false" customHeight="true" outlineLevel="0" collapsed="false">
      <c r="A422" s="162" t="n">
        <v>1</v>
      </c>
      <c r="B422" s="166" t="s">
        <v>473</v>
      </c>
      <c r="C422" s="127" t="n">
        <f aca="false">D422+E422+F422+G422+H422+I422+K422+M422+O422+Q422+R422+S422+T422+U422</f>
        <v>100000</v>
      </c>
      <c r="D422" s="127"/>
      <c r="E422" s="127"/>
      <c r="F422" s="127"/>
      <c r="G422" s="127"/>
      <c r="H422" s="127"/>
      <c r="I422" s="127"/>
      <c r="J422" s="133"/>
      <c r="K422" s="133"/>
      <c r="L422" s="149"/>
      <c r="M422" s="127"/>
      <c r="N422" s="149"/>
      <c r="O422" s="133"/>
      <c r="P422" s="127"/>
      <c r="Q422" s="127"/>
      <c r="R422" s="127"/>
      <c r="S422" s="133"/>
      <c r="T422" s="127" t="n">
        <v>100000</v>
      </c>
      <c r="U422" s="127"/>
      <c r="V422" s="125" t="n">
        <v>2024</v>
      </c>
    </row>
    <row r="423" customFormat="false" ht="12.75" hidden="false" customHeight="true" outlineLevel="0" collapsed="false">
      <c r="A423" s="162" t="n">
        <v>2</v>
      </c>
      <c r="B423" s="166" t="s">
        <v>475</v>
      </c>
      <c r="C423" s="127" t="n">
        <f aca="false">D423+E423+F423+G423+H423+I423+K423+M423+O423+Q423+R423+S423+T423+U423</f>
        <v>100000</v>
      </c>
      <c r="D423" s="127"/>
      <c r="E423" s="127"/>
      <c r="F423" s="127"/>
      <c r="G423" s="127"/>
      <c r="H423" s="127"/>
      <c r="I423" s="127"/>
      <c r="J423" s="133"/>
      <c r="K423" s="133"/>
      <c r="L423" s="149"/>
      <c r="M423" s="127"/>
      <c r="N423" s="149"/>
      <c r="O423" s="133"/>
      <c r="P423" s="127"/>
      <c r="Q423" s="127"/>
      <c r="R423" s="127"/>
      <c r="S423" s="133"/>
      <c r="T423" s="127" t="n">
        <v>100000</v>
      </c>
      <c r="U423" s="127"/>
      <c r="V423" s="125" t="n">
        <v>2024</v>
      </c>
    </row>
    <row r="424" customFormat="false" ht="12.75" hidden="false" customHeight="true" outlineLevel="0" collapsed="false">
      <c r="A424" s="154" t="s">
        <v>477</v>
      </c>
      <c r="B424" s="154"/>
      <c r="C424" s="143" t="n">
        <f aca="false">SUM(C422:C423)</f>
        <v>200000</v>
      </c>
      <c r="D424" s="143" t="n">
        <f aca="false">SUM(D422:D423)</f>
        <v>0</v>
      </c>
      <c r="E424" s="143" t="n">
        <f aca="false">SUM(E422:E423)</f>
        <v>0</v>
      </c>
      <c r="F424" s="143" t="n">
        <f aca="false">SUM(F422:F423)</f>
        <v>0</v>
      </c>
      <c r="G424" s="143" t="n">
        <f aca="false">SUM(G422:G423)</f>
        <v>0</v>
      </c>
      <c r="H424" s="143" t="n">
        <f aca="false">SUM(H422:H423)</f>
        <v>0</v>
      </c>
      <c r="I424" s="143" t="n">
        <f aca="false">SUM(I422:I423)</f>
        <v>0</v>
      </c>
      <c r="J424" s="143" t="n">
        <f aca="false">SUM(J422:J423)</f>
        <v>0</v>
      </c>
      <c r="K424" s="143" t="n">
        <f aca="false">SUM(K422:K423)</f>
        <v>0</v>
      </c>
      <c r="L424" s="143" t="n">
        <f aca="false">SUM(L422:L423)</f>
        <v>0</v>
      </c>
      <c r="M424" s="143" t="n">
        <f aca="false">SUM(M422:M423)</f>
        <v>0</v>
      </c>
      <c r="N424" s="143" t="n">
        <f aca="false">SUM(N422:N423)</f>
        <v>0</v>
      </c>
      <c r="O424" s="143" t="n">
        <f aca="false">SUM(O422:O423)</f>
        <v>0</v>
      </c>
      <c r="P424" s="143" t="n">
        <f aca="false">SUM(P422:P423)</f>
        <v>0</v>
      </c>
      <c r="Q424" s="143" t="n">
        <f aca="false">SUM(Q422:Q423)</f>
        <v>0</v>
      </c>
      <c r="R424" s="143" t="n">
        <f aca="false">SUM(R422:R423)</f>
        <v>0</v>
      </c>
      <c r="S424" s="143" t="n">
        <f aca="false">SUM(S422:S423)</f>
        <v>0</v>
      </c>
      <c r="T424" s="143" t="n">
        <f aca="false">SUM(T422:T423)</f>
        <v>200000</v>
      </c>
      <c r="U424" s="143" t="n">
        <f aca="false">SUM(U422:U423)</f>
        <v>0</v>
      </c>
      <c r="V424" s="165"/>
    </row>
    <row r="425" customFormat="false" ht="12.75" hidden="false" customHeight="true" outlineLevel="0" collapsed="false">
      <c r="A425" s="164" t="s">
        <v>478</v>
      </c>
      <c r="B425" s="164"/>
      <c r="C425" s="139" t="n">
        <f aca="false">C415+C421+C424</f>
        <v>32593449.94554</v>
      </c>
      <c r="D425" s="139" t="n">
        <f aca="false">D415+D421+D424</f>
        <v>2869641.64</v>
      </c>
      <c r="E425" s="139" t="n">
        <f aca="false">E415+E421+E424</f>
        <v>5337270.59</v>
      </c>
      <c r="F425" s="139" t="n">
        <f aca="false">F415+F421+F424</f>
        <v>0</v>
      </c>
      <c r="G425" s="139" t="n">
        <f aca="false">G415+G421+G424</f>
        <v>1256472.12</v>
      </c>
      <c r="H425" s="139" t="n">
        <f aca="false">H415+H421+H424</f>
        <v>0</v>
      </c>
      <c r="I425" s="139" t="n">
        <f aca="false">I415+I421+I424</f>
        <v>935905.8</v>
      </c>
      <c r="J425" s="139" t="n">
        <f aca="false">J415+J421+J424</f>
        <v>0</v>
      </c>
      <c r="K425" s="139" t="n">
        <f aca="false">K415+K421+K424</f>
        <v>0</v>
      </c>
      <c r="L425" s="139" t="n">
        <f aca="false">L415+L421+L424</f>
        <v>0</v>
      </c>
      <c r="M425" s="139" t="n">
        <f aca="false">M415+M421+M424</f>
        <v>14744768.53</v>
      </c>
      <c r="N425" s="139" t="n">
        <f aca="false">N415+N421+N424</f>
        <v>0</v>
      </c>
      <c r="O425" s="139" t="n">
        <f aca="false">O415+O421+O424</f>
        <v>0</v>
      </c>
      <c r="P425" s="139" t="n">
        <f aca="false">P415+P421+P424</f>
        <v>0</v>
      </c>
      <c r="Q425" s="139" t="n">
        <f aca="false">Q415+Q421+Q424</f>
        <v>6134051.66</v>
      </c>
      <c r="R425" s="139" t="n">
        <f aca="false">R415+R421+R424</f>
        <v>0</v>
      </c>
      <c r="S425" s="139" t="n">
        <f aca="false">S415+S421+S424</f>
        <v>379522.92</v>
      </c>
      <c r="T425" s="140" t="n">
        <f aca="false">T415+T421+T424</f>
        <v>320074.87</v>
      </c>
      <c r="U425" s="139" t="n">
        <f aca="false">U415+U421+U424</f>
        <v>615741.81554</v>
      </c>
      <c r="V425" s="167"/>
    </row>
    <row r="426" customFormat="false" ht="12.75" hidden="false" customHeight="true" outlineLevel="0" collapsed="false">
      <c r="A426" s="148" t="s">
        <v>479</v>
      </c>
      <c r="B426" s="148"/>
      <c r="C426" s="127"/>
      <c r="D426" s="132"/>
      <c r="E426" s="132"/>
      <c r="F426" s="132"/>
      <c r="G426" s="132"/>
      <c r="H426" s="132"/>
      <c r="I426" s="132"/>
      <c r="J426" s="132"/>
      <c r="K426" s="132"/>
      <c r="L426" s="177"/>
      <c r="M426" s="132"/>
      <c r="N426" s="132"/>
      <c r="O426" s="133"/>
      <c r="P426" s="130"/>
      <c r="Q426" s="132"/>
      <c r="R426" s="132"/>
      <c r="S426" s="132"/>
      <c r="T426" s="127"/>
      <c r="U426" s="132"/>
      <c r="V426" s="125"/>
    </row>
    <row r="427" customFormat="false" ht="12.75" hidden="false" customHeight="true" outlineLevel="0" collapsed="false">
      <c r="A427" s="125" t="n">
        <v>1</v>
      </c>
      <c r="B427" s="126" t="s">
        <v>480</v>
      </c>
      <c r="C427" s="127" t="n">
        <f aca="false">D427+E427+F427+G427+H427+I427+K427+M427+O427+Q427+R427+S427+T427+U427</f>
        <v>6490827.99</v>
      </c>
      <c r="D427" s="127" t="n">
        <v>506149.54</v>
      </c>
      <c r="E427" s="127"/>
      <c r="F427" s="127"/>
      <c r="G427" s="127"/>
      <c r="H427" s="127"/>
      <c r="I427" s="127"/>
      <c r="J427" s="127"/>
      <c r="K427" s="127"/>
      <c r="L427" s="127"/>
      <c r="M427" s="127" t="n">
        <v>3635224.54</v>
      </c>
      <c r="N427" s="127"/>
      <c r="O427" s="127"/>
      <c r="P427" s="127"/>
      <c r="Q427" s="127" t="n">
        <v>2212791.45</v>
      </c>
      <c r="R427" s="127"/>
      <c r="S427" s="127"/>
      <c r="T427" s="127"/>
      <c r="U427" s="127" t="n">
        <v>136662.46</v>
      </c>
      <c r="V427" s="125" t="n">
        <v>2022</v>
      </c>
    </row>
    <row r="428" customFormat="false" ht="12.75" hidden="false" customHeight="true" outlineLevel="0" collapsed="false">
      <c r="A428" s="154" t="s">
        <v>481</v>
      </c>
      <c r="B428" s="154"/>
      <c r="C428" s="143" t="n">
        <f aca="false">SUM(C427)</f>
        <v>6490827.99</v>
      </c>
      <c r="D428" s="143" t="n">
        <f aca="false">SUM(D427)</f>
        <v>506149.54</v>
      </c>
      <c r="E428" s="143" t="n">
        <f aca="false">SUM(E427)</f>
        <v>0</v>
      </c>
      <c r="F428" s="143" t="n">
        <f aca="false">SUM(F427)</f>
        <v>0</v>
      </c>
      <c r="G428" s="143" t="n">
        <f aca="false">SUM(G427)</f>
        <v>0</v>
      </c>
      <c r="H428" s="143" t="n">
        <f aca="false">SUM(H427)</f>
        <v>0</v>
      </c>
      <c r="I428" s="143" t="n">
        <f aca="false">SUM(I427)</f>
        <v>0</v>
      </c>
      <c r="J428" s="143" t="n">
        <f aca="false">SUM(J427)</f>
        <v>0</v>
      </c>
      <c r="K428" s="143" t="n">
        <f aca="false">SUM(K427)</f>
        <v>0</v>
      </c>
      <c r="L428" s="143" t="n">
        <f aca="false">SUM(L427)</f>
        <v>0</v>
      </c>
      <c r="M428" s="143" t="n">
        <f aca="false">SUM(M427)</f>
        <v>3635224.54</v>
      </c>
      <c r="N428" s="143" t="n">
        <f aca="false">SUM(N427)</f>
        <v>0</v>
      </c>
      <c r="O428" s="143" t="n">
        <f aca="false">SUM(O427)</f>
        <v>0</v>
      </c>
      <c r="P428" s="143" t="n">
        <f aca="false">SUM(P427)</f>
        <v>0</v>
      </c>
      <c r="Q428" s="143" t="n">
        <f aca="false">SUM(Q427)</f>
        <v>2212791.45</v>
      </c>
      <c r="R428" s="143" t="n">
        <f aca="false">SUM(R427)</f>
        <v>0</v>
      </c>
      <c r="S428" s="143" t="n">
        <f aca="false">SUM(S427)</f>
        <v>0</v>
      </c>
      <c r="T428" s="144" t="n">
        <f aca="false">SUM(T427)</f>
        <v>0</v>
      </c>
      <c r="U428" s="143" t="n">
        <f aca="false">SUM(U427)</f>
        <v>136662.46</v>
      </c>
      <c r="V428" s="165"/>
    </row>
    <row r="429" customFormat="false" ht="12.75" hidden="false" customHeight="true" outlineLevel="0" collapsed="false">
      <c r="A429" s="179" t="n">
        <v>1</v>
      </c>
      <c r="B429" s="148"/>
      <c r="C429" s="128"/>
      <c r="D429" s="128"/>
      <c r="E429" s="128"/>
      <c r="F429" s="128"/>
      <c r="G429" s="128"/>
      <c r="H429" s="128"/>
      <c r="I429" s="128"/>
      <c r="J429" s="128"/>
      <c r="K429" s="128"/>
      <c r="L429" s="128"/>
      <c r="M429" s="128"/>
      <c r="N429" s="128"/>
      <c r="O429" s="128"/>
      <c r="P429" s="128"/>
      <c r="Q429" s="128"/>
      <c r="R429" s="128"/>
      <c r="S429" s="128"/>
      <c r="T429" s="128"/>
      <c r="U429" s="128"/>
      <c r="V429" s="180"/>
    </row>
    <row r="430" customFormat="false" ht="12.75" hidden="false" customHeight="true" outlineLevel="0" collapsed="false">
      <c r="A430" s="181" t="s">
        <v>482</v>
      </c>
      <c r="B430" s="181"/>
      <c r="C430" s="143" t="n">
        <v>0</v>
      </c>
      <c r="D430" s="143" t="n">
        <v>0</v>
      </c>
      <c r="E430" s="143" t="n">
        <v>0</v>
      </c>
      <c r="F430" s="143" t="n">
        <v>0</v>
      </c>
      <c r="G430" s="143" t="n">
        <v>0</v>
      </c>
      <c r="H430" s="143" t="n">
        <v>0</v>
      </c>
      <c r="I430" s="143" t="n">
        <v>0</v>
      </c>
      <c r="J430" s="143" t="n">
        <v>0</v>
      </c>
      <c r="K430" s="143" t="n">
        <v>0</v>
      </c>
      <c r="L430" s="143" t="n">
        <v>0</v>
      </c>
      <c r="M430" s="143" t="n">
        <v>0</v>
      </c>
      <c r="N430" s="143" t="n">
        <v>0</v>
      </c>
      <c r="O430" s="143" t="n">
        <v>0</v>
      </c>
      <c r="P430" s="143" t="n">
        <v>0</v>
      </c>
      <c r="Q430" s="143" t="n">
        <v>0</v>
      </c>
      <c r="R430" s="143" t="n">
        <v>0</v>
      </c>
      <c r="S430" s="143" t="n">
        <v>0</v>
      </c>
      <c r="T430" s="144" t="n">
        <v>0</v>
      </c>
      <c r="U430" s="143" t="n">
        <v>0</v>
      </c>
      <c r="V430" s="165"/>
    </row>
    <row r="431" customFormat="false" ht="12.75" hidden="false" customHeight="true" outlineLevel="0" collapsed="false">
      <c r="A431" s="151" t="n">
        <v>1</v>
      </c>
      <c r="B431" s="152" t="s">
        <v>483</v>
      </c>
      <c r="C431" s="127" t="n">
        <f aca="false">D431+E431+F431+G431+H431+I431+K431+M431+O431+Q431+R431+S431+T431+U431</f>
        <v>84423578.6898372</v>
      </c>
      <c r="D431" s="127" t="n">
        <v>2944055.464</v>
      </c>
      <c r="E431" s="127" t="n">
        <v>9773969.856</v>
      </c>
      <c r="F431" s="127"/>
      <c r="G431" s="127" t="n">
        <v>1838812.36</v>
      </c>
      <c r="H431" s="127" t="n">
        <v>3237062.76</v>
      </c>
      <c r="I431" s="127" t="n">
        <v>2812199.52</v>
      </c>
      <c r="J431" s="127"/>
      <c r="K431" s="127"/>
      <c r="L431" s="127"/>
      <c r="M431" s="127" t="n">
        <v>14358541.56</v>
      </c>
      <c r="N431" s="127"/>
      <c r="O431" s="127" t="n">
        <v>2205952.87</v>
      </c>
      <c r="P431" s="127"/>
      <c r="Q431" s="127" t="n">
        <v>38989394.208</v>
      </c>
      <c r="R431" s="127" t="n">
        <v>916446.04</v>
      </c>
      <c r="S431" s="127" t="n">
        <v>992345.36</v>
      </c>
      <c r="T431" s="129" t="n">
        <v>4684126.79988</v>
      </c>
      <c r="U431" s="127" t="n">
        <v>1670671.8919572</v>
      </c>
      <c r="V431" s="125" t="n">
        <v>2024</v>
      </c>
    </row>
    <row r="432" s="155" customFormat="true" ht="12.75" hidden="false" customHeight="true" outlineLevel="0" collapsed="false">
      <c r="A432" s="162" t="n">
        <v>2</v>
      </c>
      <c r="B432" s="126" t="s">
        <v>480</v>
      </c>
      <c r="C432" s="127" t="n">
        <f aca="false">D432+E432+F432+G432+H432+I432+K432+M432+O432+Q432+R432+S432+T432+U432</f>
        <v>2020096.012</v>
      </c>
      <c r="D432" s="128"/>
      <c r="E432" s="127" t="n">
        <v>882995.83</v>
      </c>
      <c r="F432" s="127"/>
      <c r="G432" s="127" t="n">
        <v>628331.55</v>
      </c>
      <c r="H432" s="128"/>
      <c r="I432" s="127" t="n">
        <v>466236.11</v>
      </c>
      <c r="J432" s="128"/>
      <c r="K432" s="128"/>
      <c r="L432" s="128"/>
      <c r="M432" s="128"/>
      <c r="N432" s="128"/>
      <c r="O432" s="128"/>
      <c r="P432" s="128"/>
      <c r="Q432" s="128"/>
      <c r="R432" s="128"/>
      <c r="S432" s="128"/>
      <c r="T432" s="182"/>
      <c r="U432" s="136" t="n">
        <v>42532.522</v>
      </c>
      <c r="V432" s="125" t="n">
        <v>2024</v>
      </c>
    </row>
    <row r="433" customFormat="false" ht="12.75" hidden="false" customHeight="true" outlineLevel="0" collapsed="false">
      <c r="A433" s="154" t="s">
        <v>484</v>
      </c>
      <c r="B433" s="154"/>
      <c r="C433" s="143" t="n">
        <f aca="false">SUM(C431:C432)</f>
        <v>86443674.7018372</v>
      </c>
      <c r="D433" s="143" t="n">
        <f aca="false">SUM(D431:D432)</f>
        <v>2944055.464</v>
      </c>
      <c r="E433" s="143" t="n">
        <f aca="false">SUM(E431:E432)</f>
        <v>10656965.686</v>
      </c>
      <c r="F433" s="143" t="n">
        <f aca="false">SUM(F431:F432)</f>
        <v>0</v>
      </c>
      <c r="G433" s="143" t="n">
        <f aca="false">SUM(G431:G432)</f>
        <v>2467143.91</v>
      </c>
      <c r="H433" s="143" t="n">
        <f aca="false">SUM(H431:H432)</f>
        <v>3237062.76</v>
      </c>
      <c r="I433" s="143" t="n">
        <f aca="false">SUM(I431:I432)</f>
        <v>3278435.63</v>
      </c>
      <c r="J433" s="143" t="n">
        <f aca="false">SUM(J431:J432)</f>
        <v>0</v>
      </c>
      <c r="K433" s="143" t="n">
        <f aca="false">SUM(K431:K432)</f>
        <v>0</v>
      </c>
      <c r="L433" s="143" t="n">
        <f aca="false">SUM(L431:L432)</f>
        <v>0</v>
      </c>
      <c r="M433" s="143" t="n">
        <f aca="false">SUM(M431:M432)</f>
        <v>14358541.56</v>
      </c>
      <c r="N433" s="143" t="n">
        <f aca="false">SUM(N431:N432)</f>
        <v>0</v>
      </c>
      <c r="O433" s="143" t="n">
        <f aca="false">SUM(O431:O432)</f>
        <v>2205952.87</v>
      </c>
      <c r="P433" s="143" t="n">
        <f aca="false">SUM(P431:P432)</f>
        <v>0</v>
      </c>
      <c r="Q433" s="143" t="n">
        <f aca="false">SUM(Q431:Q432)</f>
        <v>38989394.208</v>
      </c>
      <c r="R433" s="143" t="n">
        <f aca="false">SUM(R431:R432)</f>
        <v>916446.04</v>
      </c>
      <c r="S433" s="143" t="n">
        <f aca="false">SUM(S431:S432)</f>
        <v>992345.36</v>
      </c>
      <c r="T433" s="143" t="n">
        <f aca="false">SUM(T431:T432)</f>
        <v>4684126.79988</v>
      </c>
      <c r="U433" s="143" t="n">
        <f aca="false">SUM(U431:U432)</f>
        <v>1713204.4139572</v>
      </c>
      <c r="V433" s="165"/>
    </row>
    <row r="434" customFormat="false" ht="12.75" hidden="false" customHeight="true" outlineLevel="0" collapsed="false">
      <c r="A434" s="164" t="s">
        <v>485</v>
      </c>
      <c r="B434" s="164"/>
      <c r="C434" s="139" t="n">
        <f aca="false">C428+C430+C433</f>
        <v>92934502.6918372</v>
      </c>
      <c r="D434" s="139" t="n">
        <f aca="false">D428+D430+D433</f>
        <v>3450205.004</v>
      </c>
      <c r="E434" s="139" t="n">
        <f aca="false">E428+E430+E433</f>
        <v>10656965.686</v>
      </c>
      <c r="F434" s="139" t="n">
        <f aca="false">F428+F430+F433</f>
        <v>0</v>
      </c>
      <c r="G434" s="139" t="n">
        <f aca="false">G428+G430+G433</f>
        <v>2467143.91</v>
      </c>
      <c r="H434" s="139" t="n">
        <f aca="false">H428+H430+H433</f>
        <v>3237062.76</v>
      </c>
      <c r="I434" s="139" t="n">
        <f aca="false">I428+I430+I433</f>
        <v>3278435.63</v>
      </c>
      <c r="J434" s="139" t="n">
        <f aca="false">J428+J430+J433</f>
        <v>0</v>
      </c>
      <c r="K434" s="139" t="n">
        <f aca="false">K428+K430+K433</f>
        <v>0</v>
      </c>
      <c r="L434" s="139" t="n">
        <f aca="false">L428+L430+L433</f>
        <v>0</v>
      </c>
      <c r="M434" s="139" t="n">
        <f aca="false">M428+M430+M433</f>
        <v>17993766.1</v>
      </c>
      <c r="N434" s="139" t="n">
        <f aca="false">N428+N430+N433</f>
        <v>0</v>
      </c>
      <c r="O434" s="139" t="n">
        <f aca="false">O428+O430+O433</f>
        <v>2205952.87</v>
      </c>
      <c r="P434" s="139" t="n">
        <f aca="false">P428+P430+P433</f>
        <v>0</v>
      </c>
      <c r="Q434" s="139" t="n">
        <f aca="false">Q428+Q430+Q433</f>
        <v>41202185.658</v>
      </c>
      <c r="R434" s="139" t="n">
        <f aca="false">R428+R430+R433</f>
        <v>916446.04</v>
      </c>
      <c r="S434" s="139" t="n">
        <f aca="false">S428+S430+S433</f>
        <v>992345.36</v>
      </c>
      <c r="T434" s="140" t="n">
        <f aca="false">T428+T430+T433</f>
        <v>4684126.79988</v>
      </c>
      <c r="U434" s="139" t="n">
        <f aca="false">U428+U430+U433</f>
        <v>1849866.8739572</v>
      </c>
      <c r="V434" s="167"/>
    </row>
    <row r="435" customFormat="false" ht="12.75" hidden="false" customHeight="true" outlineLevel="0" collapsed="false">
      <c r="A435" s="148" t="s">
        <v>645</v>
      </c>
      <c r="B435" s="148"/>
      <c r="C435" s="127"/>
      <c r="D435" s="132"/>
      <c r="E435" s="132"/>
      <c r="F435" s="132"/>
      <c r="G435" s="132"/>
      <c r="H435" s="132"/>
      <c r="I435" s="132"/>
      <c r="J435" s="132"/>
      <c r="K435" s="132"/>
      <c r="L435" s="177"/>
      <c r="M435" s="132"/>
      <c r="N435" s="132"/>
      <c r="O435" s="133"/>
      <c r="P435" s="130"/>
      <c r="Q435" s="132"/>
      <c r="R435" s="132"/>
      <c r="S435" s="132"/>
      <c r="T435" s="127"/>
      <c r="U435" s="132"/>
      <c r="V435" s="125"/>
    </row>
    <row r="436" customFormat="false" ht="12.75" hidden="false" customHeight="true" outlineLevel="0" collapsed="false">
      <c r="A436" s="125" t="n">
        <v>1</v>
      </c>
      <c r="B436" s="126" t="s">
        <v>487</v>
      </c>
      <c r="C436" s="127" t="n">
        <f aca="false">D436+E436+F436+G436+H436+I436+K436+M436+O436+Q436+R436+S436+T436+U436</f>
        <v>322586.02</v>
      </c>
      <c r="D436" s="127"/>
      <c r="E436" s="127"/>
      <c r="F436" s="132"/>
      <c r="G436" s="127"/>
      <c r="H436" s="127"/>
      <c r="I436" s="127"/>
      <c r="J436" s="132"/>
      <c r="K436" s="132"/>
      <c r="L436" s="149"/>
      <c r="M436" s="127"/>
      <c r="N436" s="132"/>
      <c r="O436" s="133"/>
      <c r="P436" s="127"/>
      <c r="Q436" s="127"/>
      <c r="R436" s="127"/>
      <c r="S436" s="127"/>
      <c r="T436" s="129" t="n">
        <v>322586.02</v>
      </c>
      <c r="U436" s="127"/>
      <c r="V436" s="125" t="n">
        <v>2022</v>
      </c>
    </row>
    <row r="437" customFormat="false" ht="12.75" hidden="false" customHeight="true" outlineLevel="0" collapsed="false">
      <c r="A437" s="125" t="n">
        <v>2</v>
      </c>
      <c r="B437" s="126" t="s">
        <v>488</v>
      </c>
      <c r="C437" s="127" t="n">
        <f aca="false">D437+E437+F437+G437+H437+I437+K437+M437+O437+Q437+R437+S437+T437+U437</f>
        <v>316551.82</v>
      </c>
      <c r="D437" s="127"/>
      <c r="E437" s="127"/>
      <c r="F437" s="132"/>
      <c r="G437" s="127"/>
      <c r="H437" s="127"/>
      <c r="I437" s="127"/>
      <c r="J437" s="132"/>
      <c r="K437" s="132"/>
      <c r="L437" s="149"/>
      <c r="M437" s="127"/>
      <c r="N437" s="132"/>
      <c r="O437" s="127"/>
      <c r="P437" s="127"/>
      <c r="Q437" s="127"/>
      <c r="R437" s="127"/>
      <c r="S437" s="127"/>
      <c r="T437" s="129" t="n">
        <v>316551.82</v>
      </c>
      <c r="U437" s="127"/>
      <c r="V437" s="125" t="n">
        <v>2022</v>
      </c>
    </row>
    <row r="438" customFormat="false" ht="12.75" hidden="false" customHeight="true" outlineLevel="0" collapsed="false">
      <c r="A438" s="125" t="n">
        <v>3</v>
      </c>
      <c r="B438" s="126" t="s">
        <v>489</v>
      </c>
      <c r="C438" s="127" t="n">
        <f aca="false">D438+E438+F438+G438+H438+I438+K438+M438+O438+Q438+R438+S438+T438+U438</f>
        <v>274651.32</v>
      </c>
      <c r="D438" s="127"/>
      <c r="E438" s="127"/>
      <c r="F438" s="127"/>
      <c r="G438" s="127"/>
      <c r="H438" s="127"/>
      <c r="I438" s="127"/>
      <c r="J438" s="132"/>
      <c r="K438" s="132"/>
      <c r="L438" s="149"/>
      <c r="M438" s="127"/>
      <c r="N438" s="133"/>
      <c r="O438" s="127"/>
      <c r="P438" s="127"/>
      <c r="Q438" s="127"/>
      <c r="R438" s="127"/>
      <c r="S438" s="127"/>
      <c r="T438" s="129" t="n">
        <v>274651.32</v>
      </c>
      <c r="U438" s="127"/>
      <c r="V438" s="125" t="n">
        <v>2022</v>
      </c>
    </row>
    <row r="439" customFormat="false" ht="12.75" hidden="false" customHeight="true" outlineLevel="0" collapsed="false">
      <c r="A439" s="125" t="n">
        <v>4</v>
      </c>
      <c r="B439" s="126" t="s">
        <v>490</v>
      </c>
      <c r="C439" s="127" t="n">
        <f aca="false">D439+E439+F439+G439+H439+I439+K439+M439+O439+Q439+R439+S439+T439+U439</f>
        <v>264324.36</v>
      </c>
      <c r="D439" s="127"/>
      <c r="E439" s="127"/>
      <c r="F439" s="127"/>
      <c r="G439" s="127"/>
      <c r="H439" s="127"/>
      <c r="I439" s="127"/>
      <c r="J439" s="132"/>
      <c r="K439" s="132"/>
      <c r="L439" s="149"/>
      <c r="M439" s="127"/>
      <c r="N439" s="133"/>
      <c r="O439" s="127"/>
      <c r="P439" s="127"/>
      <c r="Q439" s="127"/>
      <c r="R439" s="127"/>
      <c r="S439" s="127"/>
      <c r="T439" s="129" t="n">
        <v>264324.36</v>
      </c>
      <c r="U439" s="127"/>
      <c r="V439" s="125" t="n">
        <v>2022</v>
      </c>
    </row>
    <row r="440" customFormat="false" ht="12.75" hidden="false" customHeight="true" outlineLevel="0" collapsed="false">
      <c r="A440" s="125" t="n">
        <v>5</v>
      </c>
      <c r="B440" s="126" t="s">
        <v>491</v>
      </c>
      <c r="C440" s="127" t="n">
        <f aca="false">D440+E440+F440+G440+H440+I440+K440+M440+O440+Q440+R440+S440+T440+U440</f>
        <v>49466.48</v>
      </c>
      <c r="D440" s="127"/>
      <c r="E440" s="127"/>
      <c r="F440" s="127"/>
      <c r="G440" s="127"/>
      <c r="H440" s="127"/>
      <c r="I440" s="127"/>
      <c r="J440" s="132"/>
      <c r="K440" s="132"/>
      <c r="L440" s="149"/>
      <c r="M440" s="127"/>
      <c r="N440" s="133"/>
      <c r="O440" s="133"/>
      <c r="P440" s="127"/>
      <c r="Q440" s="127"/>
      <c r="R440" s="127"/>
      <c r="S440" s="127"/>
      <c r="T440" s="129" t="n">
        <v>49466.48</v>
      </c>
      <c r="U440" s="127"/>
      <c r="V440" s="125" t="n">
        <v>2022</v>
      </c>
    </row>
    <row r="441" customFormat="false" ht="12.75" hidden="false" customHeight="true" outlineLevel="0" collapsed="false">
      <c r="A441" s="125" t="n">
        <v>6</v>
      </c>
      <c r="B441" s="126" t="s">
        <v>493</v>
      </c>
      <c r="C441" s="127" t="n">
        <f aca="false">D441+E441+F441+G441+H441+I441+K441+M441+O441+Q441+R441+S441+T441+U441</f>
        <v>49466.48</v>
      </c>
      <c r="D441" s="127"/>
      <c r="E441" s="127"/>
      <c r="F441" s="127"/>
      <c r="G441" s="127"/>
      <c r="H441" s="127"/>
      <c r="I441" s="127"/>
      <c r="J441" s="132"/>
      <c r="K441" s="132"/>
      <c r="L441" s="149"/>
      <c r="M441" s="127"/>
      <c r="N441" s="133"/>
      <c r="O441" s="133"/>
      <c r="P441" s="127"/>
      <c r="Q441" s="127"/>
      <c r="R441" s="127"/>
      <c r="S441" s="127"/>
      <c r="T441" s="129" t="n">
        <v>49466.48</v>
      </c>
      <c r="U441" s="127"/>
      <c r="V441" s="125" t="n">
        <v>2022</v>
      </c>
    </row>
    <row r="442" customFormat="false" ht="12.75" hidden="false" customHeight="true" outlineLevel="0" collapsed="false">
      <c r="A442" s="125" t="n">
        <v>7</v>
      </c>
      <c r="B442" s="126" t="s">
        <v>495</v>
      </c>
      <c r="C442" s="127" t="n">
        <f aca="false">D442+E442+F442+G442+H442+I442+K442+M442+O442+Q442+R442+S442+T442+U442</f>
        <v>53245.39</v>
      </c>
      <c r="D442" s="127"/>
      <c r="E442" s="127"/>
      <c r="F442" s="127"/>
      <c r="G442" s="127"/>
      <c r="H442" s="127"/>
      <c r="I442" s="127"/>
      <c r="J442" s="132"/>
      <c r="K442" s="132"/>
      <c r="L442" s="149"/>
      <c r="M442" s="127"/>
      <c r="N442" s="133"/>
      <c r="O442" s="133"/>
      <c r="P442" s="127"/>
      <c r="Q442" s="127"/>
      <c r="R442" s="127"/>
      <c r="S442" s="127"/>
      <c r="T442" s="129" t="n">
        <v>53245.39</v>
      </c>
      <c r="U442" s="127"/>
      <c r="V442" s="125" t="n">
        <v>2022</v>
      </c>
    </row>
    <row r="443" customFormat="false" ht="12.75" hidden="false" customHeight="true" outlineLevel="0" collapsed="false">
      <c r="A443" s="125" t="n">
        <v>8</v>
      </c>
      <c r="B443" s="126" t="s">
        <v>496</v>
      </c>
      <c r="C443" s="127" t="n">
        <f aca="false">D443+E443+F443+G443+H443+I443+K443+M443+O443+Q443+R443+S443+T443+U443</f>
        <v>49466.48</v>
      </c>
      <c r="D443" s="127"/>
      <c r="E443" s="127"/>
      <c r="F443" s="127"/>
      <c r="G443" s="127"/>
      <c r="H443" s="127"/>
      <c r="I443" s="127"/>
      <c r="J443" s="132"/>
      <c r="K443" s="132"/>
      <c r="L443" s="149"/>
      <c r="M443" s="127"/>
      <c r="N443" s="133"/>
      <c r="O443" s="133"/>
      <c r="P443" s="127"/>
      <c r="Q443" s="127"/>
      <c r="R443" s="127"/>
      <c r="S443" s="127"/>
      <c r="T443" s="129" t="n">
        <v>49466.48</v>
      </c>
      <c r="U443" s="127"/>
      <c r="V443" s="125" t="n">
        <v>2022</v>
      </c>
    </row>
    <row r="444" customFormat="false" ht="12.75" hidden="false" customHeight="true" outlineLevel="0" collapsed="false">
      <c r="A444" s="125" t="n">
        <v>9</v>
      </c>
      <c r="B444" s="126" t="s">
        <v>497</v>
      </c>
      <c r="C444" s="127" t="n">
        <f aca="false">D444+E444+F444+G444+H444+I444+K444+M444+O444+Q444+R444+S444+T444+U444</f>
        <v>49466.48</v>
      </c>
      <c r="D444" s="127"/>
      <c r="E444" s="127"/>
      <c r="F444" s="127"/>
      <c r="G444" s="127"/>
      <c r="H444" s="127"/>
      <c r="I444" s="127"/>
      <c r="J444" s="132"/>
      <c r="K444" s="132"/>
      <c r="L444" s="149"/>
      <c r="M444" s="127"/>
      <c r="N444" s="133"/>
      <c r="O444" s="133"/>
      <c r="P444" s="127"/>
      <c r="Q444" s="127"/>
      <c r="R444" s="127"/>
      <c r="S444" s="127"/>
      <c r="T444" s="129" t="n">
        <v>49466.48</v>
      </c>
      <c r="U444" s="127"/>
      <c r="V444" s="125" t="n">
        <v>2022</v>
      </c>
    </row>
    <row r="445" customFormat="false" ht="12.75" hidden="false" customHeight="true" outlineLevel="0" collapsed="false">
      <c r="A445" s="125" t="n">
        <v>10</v>
      </c>
      <c r="B445" s="126" t="s">
        <v>498</v>
      </c>
      <c r="C445" s="127" t="n">
        <f aca="false">D445+E445+F445+G445+H445+I445+K445+M445+O445+Q445+R445+S445+T445+U445</f>
        <v>6333178.44</v>
      </c>
      <c r="D445" s="127" t="n">
        <v>342800.2</v>
      </c>
      <c r="E445" s="127" t="n">
        <v>1044461.13</v>
      </c>
      <c r="F445" s="127"/>
      <c r="G445" s="127" t="n">
        <v>330268.24</v>
      </c>
      <c r="H445" s="127"/>
      <c r="I445" s="127" t="n">
        <v>601620.62</v>
      </c>
      <c r="J445" s="132"/>
      <c r="K445" s="132"/>
      <c r="L445" s="149"/>
      <c r="M445" s="127" t="n">
        <v>1757837.98</v>
      </c>
      <c r="N445" s="133"/>
      <c r="O445" s="127"/>
      <c r="P445" s="127"/>
      <c r="Q445" s="127" t="n">
        <v>2123499.83</v>
      </c>
      <c r="R445" s="127"/>
      <c r="S445" s="127"/>
      <c r="T445" s="127"/>
      <c r="U445" s="127" t="n">
        <v>132690.44</v>
      </c>
      <c r="V445" s="125" t="n">
        <v>2022</v>
      </c>
    </row>
    <row r="446" customFormat="false" ht="12.75" hidden="false" customHeight="true" outlineLevel="0" collapsed="false">
      <c r="A446" s="125" t="n">
        <v>11</v>
      </c>
      <c r="B446" s="126" t="s">
        <v>499</v>
      </c>
      <c r="C446" s="127" t="n">
        <f aca="false">D446+E446+F446+G446+H446+I446+K446+M446+O446+Q446+R446+S446+T446+U446</f>
        <v>10592165.18</v>
      </c>
      <c r="D446" s="127" t="n">
        <v>607214.28</v>
      </c>
      <c r="E446" s="127" t="n">
        <v>1421205.64</v>
      </c>
      <c r="F446" s="127"/>
      <c r="G446" s="127" t="n">
        <v>570508.56</v>
      </c>
      <c r="H446" s="127"/>
      <c r="I446" s="127" t="n">
        <v>506758.5</v>
      </c>
      <c r="J446" s="132"/>
      <c r="K446" s="132"/>
      <c r="L446" s="149"/>
      <c r="M446" s="127" t="n">
        <v>4126427.75</v>
      </c>
      <c r="N446" s="133"/>
      <c r="O446" s="127"/>
      <c r="P446" s="127"/>
      <c r="Q446" s="127" t="n">
        <v>3138127.27</v>
      </c>
      <c r="R446" s="127"/>
      <c r="S446" s="127"/>
      <c r="T446" s="127"/>
      <c r="U446" s="127" t="n">
        <v>221923.18</v>
      </c>
      <c r="V446" s="125" t="n">
        <v>2022</v>
      </c>
    </row>
    <row r="447" customFormat="false" ht="12.75" hidden="false" customHeight="true" outlineLevel="0" collapsed="false">
      <c r="A447" s="125" t="n">
        <v>12</v>
      </c>
      <c r="B447" s="126" t="s">
        <v>500</v>
      </c>
      <c r="C447" s="127" t="n">
        <f aca="false">D447+E447+F447+G447+H447+I447+K447+M447+O447+Q447+R447+S447+T447+U447</f>
        <v>11904324.05</v>
      </c>
      <c r="D447" s="127" t="n">
        <v>930503.24</v>
      </c>
      <c r="E447" s="127" t="n">
        <v>1333057.9</v>
      </c>
      <c r="F447" s="127"/>
      <c r="G447" s="127" t="n">
        <v>566592.95</v>
      </c>
      <c r="H447" s="127"/>
      <c r="I447" s="127" t="n">
        <v>510510.84</v>
      </c>
      <c r="J447" s="132"/>
      <c r="K447" s="132"/>
      <c r="L447" s="149"/>
      <c r="M447" s="127" t="n">
        <v>4965793.73</v>
      </c>
      <c r="N447" s="133"/>
      <c r="O447" s="127"/>
      <c r="P447" s="127"/>
      <c r="Q447" s="127" t="n">
        <v>3348450.34</v>
      </c>
      <c r="R447" s="127"/>
      <c r="S447" s="127"/>
      <c r="T447" s="127"/>
      <c r="U447" s="127" t="n">
        <v>249415.05</v>
      </c>
      <c r="V447" s="125" t="n">
        <v>2022</v>
      </c>
    </row>
    <row r="448" customFormat="false" ht="12.75" hidden="false" customHeight="true" outlineLevel="0" collapsed="false">
      <c r="A448" s="125" t="n">
        <v>13</v>
      </c>
      <c r="B448" s="126" t="s">
        <v>501</v>
      </c>
      <c r="C448" s="127" t="n">
        <f aca="false">D448+E448+F448+G448+H448+I448+K448+M448+O448+Q448+R448+S448+T448+U448</f>
        <v>8710483.88</v>
      </c>
      <c r="D448" s="127" t="n">
        <v>564620.88</v>
      </c>
      <c r="E448" s="127" t="n">
        <v>1497807.88</v>
      </c>
      <c r="F448" s="127"/>
      <c r="G448" s="127" t="n">
        <v>330975.48</v>
      </c>
      <c r="H448" s="127"/>
      <c r="I448" s="127" t="n">
        <v>441825.46</v>
      </c>
      <c r="J448" s="132"/>
      <c r="K448" s="132"/>
      <c r="L448" s="149"/>
      <c r="M448" s="127" t="n">
        <v>3429575.11</v>
      </c>
      <c r="N448" s="133"/>
      <c r="O448" s="127"/>
      <c r="P448" s="127"/>
      <c r="Q448" s="127" t="n">
        <v>2263180.19</v>
      </c>
      <c r="R448" s="127"/>
      <c r="S448" s="127"/>
      <c r="T448" s="127"/>
      <c r="U448" s="127" t="n">
        <v>182498.88</v>
      </c>
      <c r="V448" s="125" t="n">
        <v>2022</v>
      </c>
    </row>
    <row r="449" customFormat="false" ht="12.75" hidden="false" customHeight="true" outlineLevel="0" collapsed="false">
      <c r="A449" s="154" t="s">
        <v>502</v>
      </c>
      <c r="B449" s="154"/>
      <c r="C449" s="143" t="n">
        <f aca="false">SUM(C436:C448)</f>
        <v>38969376.38</v>
      </c>
      <c r="D449" s="143" t="n">
        <f aca="false">SUM(D436:D448)</f>
        <v>2445138.6</v>
      </c>
      <c r="E449" s="143" t="n">
        <f aca="false">SUM(E436:E448)</f>
        <v>5296532.55</v>
      </c>
      <c r="F449" s="143" t="n">
        <f aca="false">SUM(F436:F448)</f>
        <v>0</v>
      </c>
      <c r="G449" s="143" t="n">
        <f aca="false">SUM(G436:G448)</f>
        <v>1798345.23</v>
      </c>
      <c r="H449" s="143" t="n">
        <f aca="false">SUM(H436:H448)</f>
        <v>0</v>
      </c>
      <c r="I449" s="143" t="n">
        <f aca="false">SUM(I436:I448)</f>
        <v>2060715.42</v>
      </c>
      <c r="J449" s="143" t="n">
        <f aca="false">SUM(J436:J448)</f>
        <v>0</v>
      </c>
      <c r="K449" s="143" t="n">
        <f aca="false">SUM(K436:K448)</f>
        <v>0</v>
      </c>
      <c r="L449" s="143" t="n">
        <f aca="false">SUM(L436:L448)</f>
        <v>0</v>
      </c>
      <c r="M449" s="143" t="n">
        <f aca="false">SUM(M436:M448)</f>
        <v>14279634.57</v>
      </c>
      <c r="N449" s="143" t="n">
        <f aca="false">SUM(N436:N448)</f>
        <v>0</v>
      </c>
      <c r="O449" s="143" t="n">
        <f aca="false">SUM(O436:O448)</f>
        <v>0</v>
      </c>
      <c r="P449" s="143" t="n">
        <f aca="false">SUM(P436:P448)</f>
        <v>0</v>
      </c>
      <c r="Q449" s="143" t="n">
        <f aca="false">SUM(Q436:Q448)</f>
        <v>10873257.63</v>
      </c>
      <c r="R449" s="143" t="n">
        <f aca="false">SUM(R436:R448)</f>
        <v>0</v>
      </c>
      <c r="S449" s="143" t="n">
        <f aca="false">SUM(S436:S448)</f>
        <v>0</v>
      </c>
      <c r="T449" s="144" t="n">
        <f aca="false">SUM(T436:T448)</f>
        <v>1429224.83</v>
      </c>
      <c r="U449" s="143" t="n">
        <f aca="false">SUM(U436:U448)</f>
        <v>786527.55</v>
      </c>
      <c r="V449" s="165"/>
    </row>
    <row r="450" customFormat="false" ht="12.75" hidden="false" customHeight="true" outlineLevel="0" collapsed="false">
      <c r="A450" s="125" t="n">
        <v>1</v>
      </c>
      <c r="B450" s="126" t="s">
        <v>503</v>
      </c>
      <c r="C450" s="127" t="n">
        <f aca="false">D450+E450+F450+G450+H450+I450+K450+M450+O450+Q450+R450+S450+T450+U450</f>
        <v>1137649.71</v>
      </c>
      <c r="D450" s="127"/>
      <c r="E450" s="127"/>
      <c r="F450" s="127"/>
      <c r="G450" s="127"/>
      <c r="H450" s="127"/>
      <c r="I450" s="127"/>
      <c r="J450" s="132"/>
      <c r="K450" s="132"/>
      <c r="L450" s="149"/>
      <c r="M450" s="127"/>
      <c r="N450" s="127"/>
      <c r="O450" s="133"/>
      <c r="P450" s="127"/>
      <c r="Q450" s="127"/>
      <c r="R450" s="127"/>
      <c r="S450" s="127"/>
      <c r="T450" s="129" t="n">
        <v>1137649.71</v>
      </c>
      <c r="U450" s="127"/>
      <c r="V450" s="125" t="n">
        <v>2023</v>
      </c>
    </row>
    <row r="451" customFormat="false" ht="12.75" hidden="false" customHeight="true" outlineLevel="0" collapsed="false">
      <c r="A451" s="125" t="n">
        <f aca="false">A450+1</f>
        <v>2</v>
      </c>
      <c r="B451" s="126" t="s">
        <v>504</v>
      </c>
      <c r="C451" s="127" t="n">
        <f aca="false">D451+E451+F451+G451+H451+I451+K451+M451+O451+Q451+R451+S451+T451+U451</f>
        <v>846723.14</v>
      </c>
      <c r="D451" s="127"/>
      <c r="E451" s="127"/>
      <c r="F451" s="127"/>
      <c r="G451" s="127"/>
      <c r="H451" s="127"/>
      <c r="I451" s="127"/>
      <c r="J451" s="132"/>
      <c r="K451" s="132"/>
      <c r="L451" s="149"/>
      <c r="M451" s="127"/>
      <c r="N451" s="127"/>
      <c r="O451" s="127"/>
      <c r="P451" s="127"/>
      <c r="Q451" s="127"/>
      <c r="R451" s="127"/>
      <c r="S451" s="127"/>
      <c r="T451" s="129" t="n">
        <v>846723.14</v>
      </c>
      <c r="U451" s="127"/>
      <c r="V451" s="125" t="n">
        <v>2023</v>
      </c>
    </row>
    <row r="452" customFormat="false" ht="12.75" hidden="false" customHeight="true" outlineLevel="0" collapsed="false">
      <c r="A452" s="125" t="n">
        <f aca="false">A451+1</f>
        <v>3</v>
      </c>
      <c r="B452" s="126" t="s">
        <v>505</v>
      </c>
      <c r="C452" s="127" t="n">
        <f aca="false">D452+E452+F452+G452+H452+I452+K452+M452+O452+Q452+R452+S452+T452+U452</f>
        <v>700182.04</v>
      </c>
      <c r="D452" s="127"/>
      <c r="E452" s="127"/>
      <c r="F452" s="127"/>
      <c r="G452" s="127"/>
      <c r="H452" s="127"/>
      <c r="I452" s="127"/>
      <c r="J452" s="132"/>
      <c r="K452" s="132"/>
      <c r="L452" s="149"/>
      <c r="M452" s="127"/>
      <c r="N452" s="127"/>
      <c r="O452" s="127"/>
      <c r="P452" s="127"/>
      <c r="Q452" s="127"/>
      <c r="R452" s="127"/>
      <c r="S452" s="127"/>
      <c r="T452" s="129" t="n">
        <v>700182.04</v>
      </c>
      <c r="U452" s="127"/>
      <c r="V452" s="125" t="n">
        <v>2023</v>
      </c>
    </row>
    <row r="453" customFormat="false" ht="12.75" hidden="false" customHeight="true" outlineLevel="0" collapsed="false">
      <c r="A453" s="125" t="n">
        <f aca="false">A452+1</f>
        <v>4</v>
      </c>
      <c r="B453" s="126" t="s">
        <v>506</v>
      </c>
      <c r="C453" s="127" t="n">
        <f aca="false">D453+E453+F453+G453+H453+I453+K453+M453+O453+Q453+R453+S453+T453+U453</f>
        <v>829902.08</v>
      </c>
      <c r="D453" s="127"/>
      <c r="E453" s="127"/>
      <c r="F453" s="127"/>
      <c r="G453" s="127"/>
      <c r="H453" s="127"/>
      <c r="I453" s="127"/>
      <c r="J453" s="132"/>
      <c r="K453" s="132"/>
      <c r="L453" s="149"/>
      <c r="M453" s="127"/>
      <c r="N453" s="127"/>
      <c r="O453" s="133"/>
      <c r="P453" s="127"/>
      <c r="Q453" s="127"/>
      <c r="R453" s="127"/>
      <c r="S453" s="127"/>
      <c r="T453" s="129" t="n">
        <v>829902.08</v>
      </c>
      <c r="U453" s="127"/>
      <c r="V453" s="125" t="n">
        <v>2023</v>
      </c>
    </row>
    <row r="454" customFormat="false" ht="12.75" hidden="false" customHeight="true" outlineLevel="0" collapsed="false">
      <c r="A454" s="125" t="n">
        <f aca="false">A453+1</f>
        <v>5</v>
      </c>
      <c r="B454" s="126" t="s">
        <v>507</v>
      </c>
      <c r="C454" s="127" t="n">
        <f aca="false">D454+E454+F454+G454+H454+I454+K454+M454+O454+Q454+R454+S454+T454+U454</f>
        <v>824859.88</v>
      </c>
      <c r="D454" s="127"/>
      <c r="E454" s="127"/>
      <c r="F454" s="127"/>
      <c r="G454" s="127"/>
      <c r="H454" s="127"/>
      <c r="I454" s="127"/>
      <c r="J454" s="132"/>
      <c r="K454" s="132"/>
      <c r="L454" s="149"/>
      <c r="M454" s="127"/>
      <c r="N454" s="127"/>
      <c r="O454" s="133"/>
      <c r="P454" s="127"/>
      <c r="Q454" s="127"/>
      <c r="R454" s="127"/>
      <c r="S454" s="127"/>
      <c r="T454" s="129" t="n">
        <v>824859.88</v>
      </c>
      <c r="U454" s="127"/>
      <c r="V454" s="125" t="n">
        <v>2023</v>
      </c>
    </row>
    <row r="455" customFormat="false" ht="12.75" hidden="false" customHeight="true" outlineLevel="0" collapsed="false">
      <c r="A455" s="125" t="n">
        <f aca="false">A454+1</f>
        <v>6</v>
      </c>
      <c r="B455" s="126" t="s">
        <v>508</v>
      </c>
      <c r="C455" s="127" t="n">
        <f aca="false">D455+E455+F455+G455+H455+I455+K455+M455+O455+Q455+R455+S455+T455+U455</f>
        <v>697006.45</v>
      </c>
      <c r="D455" s="127"/>
      <c r="E455" s="127"/>
      <c r="F455" s="127"/>
      <c r="G455" s="127"/>
      <c r="H455" s="127"/>
      <c r="I455" s="127"/>
      <c r="J455" s="132"/>
      <c r="K455" s="132"/>
      <c r="L455" s="149"/>
      <c r="M455" s="127"/>
      <c r="N455" s="127"/>
      <c r="O455" s="127"/>
      <c r="P455" s="127"/>
      <c r="Q455" s="127"/>
      <c r="R455" s="127"/>
      <c r="S455" s="127"/>
      <c r="T455" s="129" t="n">
        <v>697006.45</v>
      </c>
      <c r="U455" s="127"/>
      <c r="V455" s="125" t="n">
        <v>2023</v>
      </c>
    </row>
    <row r="456" customFormat="false" ht="12.75" hidden="false" customHeight="true" outlineLevel="0" collapsed="false">
      <c r="A456" s="125" t="n">
        <f aca="false">A455+1</f>
        <v>7</v>
      </c>
      <c r="B456" s="126" t="s">
        <v>509</v>
      </c>
      <c r="C456" s="127" t="n">
        <f aca="false">D456+E456+F456+G456+H456+I456+K456+M456+O456+Q456+R456+S456+T456+U456</f>
        <v>232924.393848737</v>
      </c>
      <c r="D456" s="127"/>
      <c r="E456" s="127"/>
      <c r="F456" s="127"/>
      <c r="G456" s="127"/>
      <c r="H456" s="127"/>
      <c r="I456" s="127"/>
      <c r="J456" s="132"/>
      <c r="K456" s="132"/>
      <c r="L456" s="149"/>
      <c r="M456" s="127"/>
      <c r="N456" s="127"/>
      <c r="O456" s="133"/>
      <c r="P456" s="127"/>
      <c r="Q456" s="127"/>
      <c r="R456" s="127"/>
      <c r="S456" s="132"/>
      <c r="T456" s="129" t="n">
        <v>232924.393848737</v>
      </c>
      <c r="U456" s="127"/>
      <c r="V456" s="125" t="n">
        <v>2023</v>
      </c>
    </row>
    <row r="457" customFormat="false" ht="12.75" hidden="false" customHeight="true" outlineLevel="0" collapsed="false">
      <c r="A457" s="125" t="n">
        <f aca="false">A456+1</f>
        <v>8</v>
      </c>
      <c r="B457" s="126" t="s">
        <v>510</v>
      </c>
      <c r="C457" s="127" t="n">
        <f aca="false">D457+E457+F457+G457+H457+I457+K457+M457+O457+Q457+R457+S457+T457+U457</f>
        <v>181746.91425961</v>
      </c>
      <c r="D457" s="127"/>
      <c r="E457" s="127"/>
      <c r="F457" s="127"/>
      <c r="G457" s="127"/>
      <c r="H457" s="127"/>
      <c r="I457" s="127"/>
      <c r="J457" s="132"/>
      <c r="K457" s="132"/>
      <c r="L457" s="149"/>
      <c r="M457" s="127"/>
      <c r="N457" s="127"/>
      <c r="O457" s="133"/>
      <c r="P457" s="127"/>
      <c r="Q457" s="127"/>
      <c r="R457" s="127"/>
      <c r="S457" s="127"/>
      <c r="T457" s="129" t="n">
        <v>181746.91425961</v>
      </c>
      <c r="U457" s="127"/>
      <c r="V457" s="125" t="n">
        <v>2023</v>
      </c>
    </row>
    <row r="458" customFormat="false" ht="12.75" hidden="false" customHeight="true" outlineLevel="0" collapsed="false">
      <c r="A458" s="125" t="n">
        <f aca="false">A457+1</f>
        <v>9</v>
      </c>
      <c r="B458" s="126" t="s">
        <v>511</v>
      </c>
      <c r="C458" s="127" t="n">
        <f aca="false">D458+E458+F458+G462+H458+I458+K458+M458+O458+Q458+R458+S458+T458+U458</f>
        <v>253684.664955014</v>
      </c>
      <c r="D458" s="127"/>
      <c r="E458" s="127"/>
      <c r="F458" s="127"/>
      <c r="H458" s="127"/>
      <c r="I458" s="127"/>
      <c r="J458" s="132"/>
      <c r="K458" s="132"/>
      <c r="L458" s="149"/>
      <c r="M458" s="127"/>
      <c r="N458" s="127"/>
      <c r="O458" s="133"/>
      <c r="P458" s="127"/>
      <c r="Q458" s="127"/>
      <c r="R458" s="127"/>
      <c r="S458" s="127"/>
      <c r="T458" s="129" t="n">
        <v>253684.664955014</v>
      </c>
      <c r="U458" s="127"/>
      <c r="V458" s="125" t="n">
        <v>2023</v>
      </c>
    </row>
    <row r="459" customFormat="false" ht="12.75" hidden="false" customHeight="true" outlineLevel="0" collapsed="false">
      <c r="A459" s="125" t="n">
        <f aca="false">A458+1</f>
        <v>10</v>
      </c>
      <c r="B459" s="126" t="s">
        <v>512</v>
      </c>
      <c r="C459" s="127" t="n">
        <f aca="false">D459+E459+F459+G459+H459+I459+K459+M459+O459+Q459+R459+S459+T459+U459</f>
        <v>140765.53</v>
      </c>
      <c r="D459" s="127"/>
      <c r="E459" s="127"/>
      <c r="F459" s="127"/>
      <c r="G459" s="127"/>
      <c r="H459" s="127"/>
      <c r="I459" s="127"/>
      <c r="J459" s="132"/>
      <c r="K459" s="132"/>
      <c r="L459" s="149"/>
      <c r="M459" s="127"/>
      <c r="N459" s="127"/>
      <c r="O459" s="133"/>
      <c r="P459" s="127"/>
      <c r="Q459" s="127"/>
      <c r="R459" s="127"/>
      <c r="S459" s="127"/>
      <c r="T459" s="129" t="n">
        <v>140765.53</v>
      </c>
      <c r="U459" s="127"/>
      <c r="V459" s="125" t="n">
        <v>2023</v>
      </c>
    </row>
    <row r="460" customFormat="false" ht="12.75" hidden="false" customHeight="true" outlineLevel="0" collapsed="false">
      <c r="A460" s="125" t="n">
        <f aca="false">A459+1</f>
        <v>11</v>
      </c>
      <c r="B460" s="126" t="s">
        <v>513</v>
      </c>
      <c r="C460" s="127" t="n">
        <f aca="false">D460+E460+F460+G460+H460+I460+K460+M460+O460+Q460+R460+S460+T460+U460</f>
        <v>205419.49</v>
      </c>
      <c r="D460" s="127"/>
      <c r="E460" s="127"/>
      <c r="F460" s="127"/>
      <c r="G460" s="127"/>
      <c r="H460" s="127"/>
      <c r="I460" s="127"/>
      <c r="J460" s="132"/>
      <c r="K460" s="132"/>
      <c r="L460" s="149"/>
      <c r="M460" s="127"/>
      <c r="N460" s="127"/>
      <c r="O460" s="133"/>
      <c r="P460" s="127"/>
      <c r="Q460" s="127"/>
      <c r="R460" s="127"/>
      <c r="S460" s="127"/>
      <c r="T460" s="129" t="n">
        <v>205419.49</v>
      </c>
      <c r="U460" s="127"/>
      <c r="V460" s="125" t="n">
        <v>2023</v>
      </c>
    </row>
    <row r="461" customFormat="false" ht="12.75" hidden="false" customHeight="true" outlineLevel="0" collapsed="false">
      <c r="A461" s="125" t="n">
        <f aca="false">A460+1</f>
        <v>12</v>
      </c>
      <c r="B461" s="126" t="s">
        <v>514</v>
      </c>
      <c r="C461" s="127" t="n">
        <f aca="false">D461+E461+F461+G461+H461+I461+K461+M461+O461+Q461+R461+S461+T461+U461</f>
        <v>183886.66</v>
      </c>
      <c r="D461" s="127"/>
      <c r="E461" s="127"/>
      <c r="F461" s="127"/>
      <c r="G461" s="127"/>
      <c r="H461" s="127"/>
      <c r="I461" s="127"/>
      <c r="J461" s="132"/>
      <c r="K461" s="132"/>
      <c r="L461" s="149"/>
      <c r="M461" s="127"/>
      <c r="N461" s="127"/>
      <c r="O461" s="133"/>
      <c r="P461" s="127"/>
      <c r="Q461" s="127"/>
      <c r="R461" s="127"/>
      <c r="S461" s="132"/>
      <c r="T461" s="129" t="n">
        <v>183886.66</v>
      </c>
      <c r="U461" s="127"/>
      <c r="V461" s="125" t="n">
        <v>2023</v>
      </c>
    </row>
    <row r="462" customFormat="false" ht="12.75" hidden="false" customHeight="true" outlineLevel="0" collapsed="false">
      <c r="A462" s="125" t="n">
        <f aca="false">A461+1</f>
        <v>13</v>
      </c>
      <c r="B462" s="126" t="s">
        <v>515</v>
      </c>
      <c r="C462" s="127" t="n">
        <f aca="false">D462+E462+F462+G466+H462+I462+K462+M462+O462+Q462+R462+S462+T462+U462</f>
        <v>251481.931964395</v>
      </c>
      <c r="D462" s="127"/>
      <c r="E462" s="127"/>
      <c r="F462" s="127"/>
      <c r="G462" s="127"/>
      <c r="H462" s="127"/>
      <c r="I462" s="127"/>
      <c r="J462" s="132"/>
      <c r="K462" s="132"/>
      <c r="L462" s="149"/>
      <c r="M462" s="127"/>
      <c r="N462" s="127"/>
      <c r="O462" s="133"/>
      <c r="P462" s="127"/>
      <c r="Q462" s="127"/>
      <c r="R462" s="127"/>
      <c r="S462" s="132"/>
      <c r="T462" s="129" t="n">
        <v>251481.931964395</v>
      </c>
      <c r="U462" s="127"/>
      <c r="V462" s="125" t="n">
        <v>2023</v>
      </c>
    </row>
    <row r="463" customFormat="false" ht="12.75" hidden="false" customHeight="true" outlineLevel="0" collapsed="false">
      <c r="A463" s="125" t="n">
        <f aca="false">A462+1</f>
        <v>14</v>
      </c>
      <c r="B463" s="126" t="s">
        <v>516</v>
      </c>
      <c r="C463" s="127" t="n">
        <f aca="false">D463+E463+F463+G463+H463+I463+K463+M463+O463+Q463+R463+S463+T463+U463</f>
        <v>266730.8</v>
      </c>
      <c r="D463" s="127"/>
      <c r="E463" s="127"/>
      <c r="F463" s="127"/>
      <c r="G463" s="127"/>
      <c r="H463" s="127"/>
      <c r="I463" s="127"/>
      <c r="J463" s="132"/>
      <c r="K463" s="132"/>
      <c r="L463" s="149"/>
      <c r="M463" s="127"/>
      <c r="N463" s="127"/>
      <c r="O463" s="133"/>
      <c r="P463" s="127"/>
      <c r="Q463" s="127"/>
      <c r="R463" s="127"/>
      <c r="S463" s="132"/>
      <c r="T463" s="129" t="n">
        <v>266730.8</v>
      </c>
      <c r="U463" s="127"/>
      <c r="V463" s="125" t="n">
        <v>2023</v>
      </c>
    </row>
    <row r="464" customFormat="false" ht="12.75" hidden="false" customHeight="true" outlineLevel="0" collapsed="false">
      <c r="A464" s="125" t="n">
        <f aca="false">A463+1</f>
        <v>15</v>
      </c>
      <c r="B464" s="126" t="s">
        <v>517</v>
      </c>
      <c r="C464" s="127" t="n">
        <f aca="false">D464+E464+F464+G464+H464+I464+K464+M464+O464+Q464+R464+S464+T464+U464</f>
        <v>148051.76</v>
      </c>
      <c r="D464" s="127"/>
      <c r="E464" s="127"/>
      <c r="F464" s="127"/>
      <c r="G464" s="127"/>
      <c r="H464" s="127"/>
      <c r="I464" s="127"/>
      <c r="J464" s="132"/>
      <c r="K464" s="132"/>
      <c r="L464" s="149"/>
      <c r="M464" s="127"/>
      <c r="N464" s="127"/>
      <c r="O464" s="133"/>
      <c r="P464" s="127"/>
      <c r="Q464" s="127"/>
      <c r="R464" s="127"/>
      <c r="S464" s="127"/>
      <c r="T464" s="129" t="n">
        <v>148051.76</v>
      </c>
      <c r="U464" s="127"/>
      <c r="V464" s="125" t="n">
        <v>2023</v>
      </c>
    </row>
    <row r="465" customFormat="false" ht="12.75" hidden="false" customHeight="true" outlineLevel="0" collapsed="false">
      <c r="A465" s="125" t="n">
        <f aca="false">A464+1</f>
        <v>16</v>
      </c>
      <c r="B465" s="126" t="s">
        <v>518</v>
      </c>
      <c r="C465" s="127" t="n">
        <f aca="false">D465+E465+F465+G465+H465+I465+K465+M465+O465+Q465+R465+S465+T465+U465</f>
        <v>138057.49</v>
      </c>
      <c r="D465" s="127"/>
      <c r="E465" s="127"/>
      <c r="F465" s="127"/>
      <c r="G465" s="127"/>
      <c r="H465" s="127"/>
      <c r="I465" s="127"/>
      <c r="J465" s="132"/>
      <c r="K465" s="132"/>
      <c r="L465" s="149"/>
      <c r="M465" s="127"/>
      <c r="N465" s="127"/>
      <c r="O465" s="133"/>
      <c r="P465" s="127"/>
      <c r="Q465" s="127"/>
      <c r="R465" s="127"/>
      <c r="S465" s="127"/>
      <c r="T465" s="129" t="n">
        <v>138057.49</v>
      </c>
      <c r="U465" s="127"/>
      <c r="V465" s="125" t="n">
        <v>2023</v>
      </c>
    </row>
    <row r="466" customFormat="false" ht="12.75" hidden="false" customHeight="true" outlineLevel="0" collapsed="false">
      <c r="A466" s="125" t="n">
        <f aca="false">A465+1</f>
        <v>17</v>
      </c>
      <c r="B466" s="126" t="s">
        <v>519</v>
      </c>
      <c r="C466" s="127" t="n">
        <f aca="false">D466+E466+F466+G466+H466+I466+K466+M466+O466+Q466+R466+S466+T466+U466</f>
        <v>91278.6</v>
      </c>
      <c r="D466" s="127"/>
      <c r="E466" s="127"/>
      <c r="F466" s="127"/>
      <c r="G466" s="127"/>
      <c r="H466" s="127"/>
      <c r="I466" s="127"/>
      <c r="J466" s="132"/>
      <c r="K466" s="132"/>
      <c r="L466" s="149"/>
      <c r="M466" s="127"/>
      <c r="N466" s="127"/>
      <c r="O466" s="133"/>
      <c r="P466" s="127"/>
      <c r="Q466" s="127"/>
      <c r="R466" s="127"/>
      <c r="S466" s="127"/>
      <c r="T466" s="129" t="n">
        <v>91278.6</v>
      </c>
      <c r="U466" s="127"/>
      <c r="V466" s="125" t="n">
        <v>2023</v>
      </c>
    </row>
    <row r="467" customFormat="false" ht="12.75" hidden="false" customHeight="true" outlineLevel="0" collapsed="false">
      <c r="A467" s="125" t="n">
        <f aca="false">A466+1</f>
        <v>18</v>
      </c>
      <c r="B467" s="126" t="s">
        <v>520</v>
      </c>
      <c r="C467" s="127" t="n">
        <f aca="false">D467+E467+F467+G467+H467+I467+K467+M467+O467+Q467+R467+S467+T467+U467</f>
        <v>1129129.38</v>
      </c>
      <c r="D467" s="127"/>
      <c r="E467" s="127"/>
      <c r="F467" s="127"/>
      <c r="G467" s="127"/>
      <c r="H467" s="127"/>
      <c r="I467" s="127"/>
      <c r="J467" s="132"/>
      <c r="K467" s="132"/>
      <c r="L467" s="149"/>
      <c r="M467" s="127"/>
      <c r="N467" s="133"/>
      <c r="O467" s="127"/>
      <c r="P467" s="127"/>
      <c r="Q467" s="127"/>
      <c r="R467" s="127"/>
      <c r="S467" s="127"/>
      <c r="T467" s="129" t="n">
        <v>1129129.38</v>
      </c>
      <c r="U467" s="127"/>
      <c r="V467" s="125" t="n">
        <v>2023</v>
      </c>
    </row>
    <row r="468" customFormat="false" ht="12.75" hidden="false" customHeight="true" outlineLevel="0" collapsed="false">
      <c r="A468" s="125" t="n">
        <f aca="false">A467+1</f>
        <v>19</v>
      </c>
      <c r="B468" s="126" t="s">
        <v>521</v>
      </c>
      <c r="C468" s="127" t="n">
        <f aca="false">D468+E468+F468+G468+H468+I468+K468+M468+O468+Q468+R468+S468+T468+U468</f>
        <v>95725.32</v>
      </c>
      <c r="D468" s="127"/>
      <c r="E468" s="127"/>
      <c r="F468" s="127"/>
      <c r="G468" s="127"/>
      <c r="H468" s="127"/>
      <c r="I468" s="127"/>
      <c r="J468" s="132"/>
      <c r="K468" s="132"/>
      <c r="L468" s="149"/>
      <c r="M468" s="127"/>
      <c r="N468" s="133"/>
      <c r="O468" s="127"/>
      <c r="P468" s="127"/>
      <c r="Q468" s="127"/>
      <c r="R468" s="127"/>
      <c r="S468" s="127"/>
      <c r="T468" s="129" t="n">
        <v>95725.32</v>
      </c>
      <c r="U468" s="127"/>
      <c r="V468" s="125" t="n">
        <v>2023</v>
      </c>
    </row>
    <row r="469" customFormat="false" ht="12.75" hidden="false" customHeight="true" outlineLevel="0" collapsed="false">
      <c r="A469" s="125" t="n">
        <f aca="false">A468+1</f>
        <v>20</v>
      </c>
      <c r="B469" s="126" t="s">
        <v>522</v>
      </c>
      <c r="C469" s="127" t="n">
        <f aca="false">D469+E469+F469+G469+H469+I469+K469+M469+O469+Q469+R469+S469+T469+U469</f>
        <v>89390.99</v>
      </c>
      <c r="D469" s="127"/>
      <c r="E469" s="127"/>
      <c r="F469" s="127"/>
      <c r="G469" s="127"/>
      <c r="H469" s="127"/>
      <c r="I469" s="127"/>
      <c r="J469" s="132"/>
      <c r="K469" s="132"/>
      <c r="L469" s="149"/>
      <c r="M469" s="127"/>
      <c r="N469" s="133"/>
      <c r="O469" s="127"/>
      <c r="P469" s="127"/>
      <c r="Q469" s="127"/>
      <c r="R469" s="127"/>
      <c r="S469" s="127"/>
      <c r="T469" s="129" t="n">
        <v>89390.99</v>
      </c>
      <c r="U469" s="127"/>
      <c r="V469" s="125" t="n">
        <v>2023</v>
      </c>
    </row>
    <row r="470" customFormat="false" ht="12.75" hidden="false" customHeight="true" outlineLevel="0" collapsed="false">
      <c r="A470" s="154" t="s">
        <v>523</v>
      </c>
      <c r="B470" s="154"/>
      <c r="C470" s="143" t="n">
        <f aca="false">SUM(C450:C469)</f>
        <v>8444597.22502775</v>
      </c>
      <c r="D470" s="143" t="n">
        <f aca="false">SUM(D450:D469)</f>
        <v>0</v>
      </c>
      <c r="E470" s="143" t="n">
        <f aca="false">SUM(E450:E469)</f>
        <v>0</v>
      </c>
      <c r="F470" s="143" t="n">
        <f aca="false">SUM(F450:F469)</f>
        <v>0</v>
      </c>
      <c r="G470" s="143" t="n">
        <f aca="false">SUM(G450:G469)</f>
        <v>0</v>
      </c>
      <c r="H470" s="143" t="n">
        <f aca="false">SUM(H450:H469)</f>
        <v>0</v>
      </c>
      <c r="I470" s="143" t="n">
        <f aca="false">SUM(I450:I469)</f>
        <v>0</v>
      </c>
      <c r="J470" s="143" t="n">
        <f aca="false">SUM(J450:J469)</f>
        <v>0</v>
      </c>
      <c r="K470" s="143" t="n">
        <f aca="false">SUM(K450:K469)</f>
        <v>0</v>
      </c>
      <c r="L470" s="143" t="n">
        <f aca="false">SUM(L450:L469)</f>
        <v>0</v>
      </c>
      <c r="M470" s="143" t="n">
        <f aca="false">SUM(M450:M469)</f>
        <v>0</v>
      </c>
      <c r="N470" s="143" t="n">
        <f aca="false">SUM(N450:N469)</f>
        <v>0</v>
      </c>
      <c r="O470" s="143" t="n">
        <f aca="false">SUM(O450:O469)</f>
        <v>0</v>
      </c>
      <c r="P470" s="143" t="n">
        <f aca="false">SUM(P450:P469)</f>
        <v>0</v>
      </c>
      <c r="Q470" s="143" t="n">
        <f aca="false">SUM(Q450:Q469)</f>
        <v>0</v>
      </c>
      <c r="R470" s="143" t="n">
        <f aca="false">SUM(R450:R469)</f>
        <v>0</v>
      </c>
      <c r="S470" s="143" t="n">
        <f aca="false">SUM(S450:S469)</f>
        <v>0</v>
      </c>
      <c r="T470" s="144" t="n">
        <f aca="false">SUM(T450:T469)</f>
        <v>8444597.22502776</v>
      </c>
      <c r="U470" s="143" t="n">
        <f aca="false">SUM(U450:U469)</f>
        <v>0</v>
      </c>
      <c r="V470" s="165"/>
    </row>
    <row r="471" customFormat="false" ht="12.75" hidden="false" customHeight="true" outlineLevel="0" collapsed="false">
      <c r="A471" s="125" t="n">
        <v>1</v>
      </c>
      <c r="B471" s="126" t="s">
        <v>524</v>
      </c>
      <c r="C471" s="127" t="n">
        <f aca="false">D471+E471+F471+G471+H471+I471+K471+M471+O471+Q471+R471+S471+T471+U471</f>
        <v>427309.6743</v>
      </c>
      <c r="D471" s="127"/>
      <c r="E471" s="127"/>
      <c r="F471" s="127"/>
      <c r="G471" s="127"/>
      <c r="H471" s="127"/>
      <c r="I471" s="127"/>
      <c r="J471" s="132"/>
      <c r="K471" s="132"/>
      <c r="L471" s="149"/>
      <c r="M471" s="127"/>
      <c r="N471" s="127"/>
      <c r="O471" s="133"/>
      <c r="P471" s="127"/>
      <c r="Q471" s="127"/>
      <c r="R471" s="127"/>
      <c r="S471" s="132"/>
      <c r="T471" s="129" t="n">
        <v>427309.6743</v>
      </c>
      <c r="U471" s="127"/>
      <c r="V471" s="125" t="n">
        <v>2024</v>
      </c>
    </row>
    <row r="472" customFormat="false" ht="12.75" hidden="false" customHeight="true" outlineLevel="0" collapsed="false">
      <c r="A472" s="125" t="n">
        <f aca="false">A471+1</f>
        <v>2</v>
      </c>
      <c r="B472" s="126" t="s">
        <v>525</v>
      </c>
      <c r="C472" s="127" t="n">
        <f aca="false">D472+E472+F472+G472+H472+I472+K472+M472+O472+Q472+R472+S472+T472+U472</f>
        <v>457264.14</v>
      </c>
      <c r="D472" s="127"/>
      <c r="E472" s="127"/>
      <c r="F472" s="127"/>
      <c r="G472" s="127"/>
      <c r="H472" s="127"/>
      <c r="I472" s="127"/>
      <c r="J472" s="132"/>
      <c r="K472" s="132"/>
      <c r="L472" s="149"/>
      <c r="M472" s="127"/>
      <c r="N472" s="127"/>
      <c r="O472" s="133"/>
      <c r="P472" s="127"/>
      <c r="Q472" s="127"/>
      <c r="R472" s="127"/>
      <c r="S472" s="132"/>
      <c r="T472" s="129" t="n">
        <v>457264.14</v>
      </c>
      <c r="U472" s="127"/>
      <c r="V472" s="125" t="n">
        <v>2024</v>
      </c>
    </row>
    <row r="473" customFormat="false" ht="12.75" hidden="false" customHeight="true" outlineLevel="0" collapsed="false">
      <c r="A473" s="125" t="n">
        <f aca="false">A472+1</f>
        <v>3</v>
      </c>
      <c r="B473" s="126" t="s">
        <v>526</v>
      </c>
      <c r="C473" s="127" t="n">
        <f aca="false">D473+E473+F473+G473+H473+I473+K473+M473+O473+Q473+R473+S473+T473+U473</f>
        <v>452373.61</v>
      </c>
      <c r="D473" s="127"/>
      <c r="E473" s="127"/>
      <c r="F473" s="127"/>
      <c r="G473" s="127"/>
      <c r="H473" s="127"/>
      <c r="I473" s="127"/>
      <c r="J473" s="132"/>
      <c r="K473" s="132"/>
      <c r="L473" s="149"/>
      <c r="M473" s="127"/>
      <c r="N473" s="127"/>
      <c r="O473" s="133"/>
      <c r="P473" s="127"/>
      <c r="Q473" s="127"/>
      <c r="R473" s="127"/>
      <c r="S473" s="132"/>
      <c r="T473" s="129" t="n">
        <v>452373.61</v>
      </c>
      <c r="U473" s="127"/>
      <c r="V473" s="125" t="n">
        <v>2024</v>
      </c>
    </row>
    <row r="474" customFormat="false" ht="12.75" hidden="false" customHeight="true" outlineLevel="0" collapsed="false">
      <c r="A474" s="125" t="n">
        <f aca="false">A473+1</f>
        <v>4</v>
      </c>
      <c r="B474" s="126" t="s">
        <v>527</v>
      </c>
      <c r="C474" s="127" t="n">
        <f aca="false">D474+E474+F474+G474+H474+I474+K474+M474+O474+Q474+R474+S474+T474+U474</f>
        <v>459030.16</v>
      </c>
      <c r="D474" s="127"/>
      <c r="E474" s="127"/>
      <c r="F474" s="127"/>
      <c r="G474" s="127"/>
      <c r="H474" s="127"/>
      <c r="I474" s="127"/>
      <c r="J474" s="132"/>
      <c r="K474" s="132"/>
      <c r="L474" s="149"/>
      <c r="M474" s="127"/>
      <c r="N474" s="127"/>
      <c r="O474" s="133"/>
      <c r="P474" s="127"/>
      <c r="Q474" s="127"/>
      <c r="R474" s="127"/>
      <c r="S474" s="132"/>
      <c r="T474" s="129" t="n">
        <v>459030.16</v>
      </c>
      <c r="U474" s="127"/>
      <c r="V474" s="125" t="n">
        <v>2024</v>
      </c>
    </row>
    <row r="475" customFormat="false" ht="12.75" hidden="false" customHeight="true" outlineLevel="0" collapsed="false">
      <c r="A475" s="125" t="n">
        <f aca="false">A474+1</f>
        <v>5</v>
      </c>
      <c r="B475" s="126" t="s">
        <v>528</v>
      </c>
      <c r="C475" s="127" t="n">
        <f aca="false">D475+E475+F475+G475+H475+I475+K475+M475+O475+Q475+R475+S475+T475+U475</f>
        <v>342191.772</v>
      </c>
      <c r="D475" s="127"/>
      <c r="E475" s="127"/>
      <c r="F475" s="127"/>
      <c r="G475" s="127"/>
      <c r="H475" s="127"/>
      <c r="I475" s="127"/>
      <c r="J475" s="132"/>
      <c r="K475" s="132"/>
      <c r="L475" s="149"/>
      <c r="M475" s="127"/>
      <c r="N475" s="127"/>
      <c r="O475" s="133"/>
      <c r="P475" s="127"/>
      <c r="Q475" s="127"/>
      <c r="R475" s="127"/>
      <c r="S475" s="132"/>
      <c r="T475" s="129" t="n">
        <v>342191.772</v>
      </c>
      <c r="U475" s="127"/>
      <c r="V475" s="125" t="n">
        <v>2024</v>
      </c>
    </row>
    <row r="476" customFormat="false" ht="12.75" hidden="false" customHeight="true" outlineLevel="0" collapsed="false">
      <c r="A476" s="125" t="n">
        <f aca="false">A475+1</f>
        <v>6</v>
      </c>
      <c r="B476" s="126" t="s">
        <v>529</v>
      </c>
      <c r="C476" s="127" t="n">
        <f aca="false">D476+E476+F476+G476+H476+I476+K476+M476+O476+Q476+R476+S476+T476+U476</f>
        <v>664580.76</v>
      </c>
      <c r="D476" s="127"/>
      <c r="E476" s="127"/>
      <c r="F476" s="127"/>
      <c r="G476" s="127"/>
      <c r="H476" s="127"/>
      <c r="I476" s="127"/>
      <c r="J476" s="132"/>
      <c r="K476" s="132"/>
      <c r="L476" s="149"/>
      <c r="M476" s="127"/>
      <c r="N476" s="127"/>
      <c r="O476" s="127"/>
      <c r="P476" s="127"/>
      <c r="Q476" s="127"/>
      <c r="R476" s="127"/>
      <c r="S476" s="127"/>
      <c r="T476" s="129" t="n">
        <v>664580.76</v>
      </c>
      <c r="U476" s="127"/>
      <c r="V476" s="125" t="n">
        <v>2024</v>
      </c>
    </row>
    <row r="477" customFormat="false" ht="12.75" hidden="false" customHeight="true" outlineLevel="0" collapsed="false">
      <c r="A477" s="125" t="n">
        <f aca="false">A476+1</f>
        <v>7</v>
      </c>
      <c r="B477" s="126" t="s">
        <v>530</v>
      </c>
      <c r="C477" s="127" t="n">
        <f aca="false">D477+E477+F477+G477+H477+I477+K477+M477+O477+Q477+R477+S477+T477+U477</f>
        <v>430537.74</v>
      </c>
      <c r="D477" s="127"/>
      <c r="E477" s="127"/>
      <c r="F477" s="127"/>
      <c r="G477" s="127"/>
      <c r="H477" s="127"/>
      <c r="I477" s="127"/>
      <c r="J477" s="132"/>
      <c r="K477" s="132"/>
      <c r="L477" s="149"/>
      <c r="M477" s="127"/>
      <c r="N477" s="127"/>
      <c r="O477" s="133"/>
      <c r="P477" s="127"/>
      <c r="Q477" s="127"/>
      <c r="R477" s="127"/>
      <c r="S477" s="127"/>
      <c r="T477" s="129" t="n">
        <v>430537.74</v>
      </c>
      <c r="U477" s="127"/>
      <c r="V477" s="125" t="n">
        <v>2024</v>
      </c>
    </row>
    <row r="478" customFormat="false" ht="12.75" hidden="false" customHeight="true" outlineLevel="0" collapsed="false">
      <c r="A478" s="151" t="n">
        <f aca="false">A477+1</f>
        <v>8</v>
      </c>
      <c r="B478" s="152" t="s">
        <v>531</v>
      </c>
      <c r="C478" s="127" t="n">
        <f aca="false">D478+E478+F478+G478+H478+I478+K478+M478+O478+Q478+R478+S478+T478+U478</f>
        <v>126306576.132065</v>
      </c>
      <c r="D478" s="127" t="n">
        <v>6331230.654</v>
      </c>
      <c r="E478" s="127" t="n">
        <v>8823330.832</v>
      </c>
      <c r="F478" s="127"/>
      <c r="G478" s="127" t="n">
        <v>2683504.254</v>
      </c>
      <c r="H478" s="127" t="n">
        <v>5256574.238</v>
      </c>
      <c r="I478" s="127" t="n">
        <v>4489807.92</v>
      </c>
      <c r="J478" s="132"/>
      <c r="K478" s="132"/>
      <c r="L478" s="149"/>
      <c r="M478" s="127" t="n">
        <v>20940762.942</v>
      </c>
      <c r="N478" s="127"/>
      <c r="O478" s="127" t="n">
        <v>2167260.422</v>
      </c>
      <c r="P478" s="127"/>
      <c r="Q478" s="127" t="n">
        <v>63180949.584</v>
      </c>
      <c r="R478" s="127" t="n">
        <v>991806.46</v>
      </c>
      <c r="S478" s="127" t="n">
        <v>1656481.712</v>
      </c>
      <c r="T478" s="129" t="n">
        <v>7291302.54108</v>
      </c>
      <c r="U478" s="127" t="n">
        <f aca="false">(D478+E478+G478+H478+I478+M478+O478+Q478+R478+S478)*2.14%</f>
        <v>2493564.5729852</v>
      </c>
      <c r="V478" s="125" t="n">
        <v>2024</v>
      </c>
    </row>
    <row r="479" customFormat="false" ht="12.75" hidden="false" customHeight="true" outlineLevel="0" collapsed="false">
      <c r="A479" s="151" t="n">
        <f aca="false">A478+1</f>
        <v>9</v>
      </c>
      <c r="B479" s="152" t="s">
        <v>532</v>
      </c>
      <c r="C479" s="183" t="n">
        <f aca="false">D479+E479+F479+G479+H479+I479+K479+M479+O479+Q479+R479+S479+T479+U479</f>
        <v>70184847.65204</v>
      </c>
      <c r="D479" s="127" t="n">
        <v>2415386.12</v>
      </c>
      <c r="E479" s="127" t="n">
        <v>5972219.64</v>
      </c>
      <c r="F479" s="127"/>
      <c r="G479" s="127" t="n">
        <v>1085817.04</v>
      </c>
      <c r="H479" s="127" t="n">
        <v>1911482.64</v>
      </c>
      <c r="I479" s="127" t="n">
        <v>1660601.28</v>
      </c>
      <c r="J479" s="132"/>
      <c r="K479" s="132"/>
      <c r="L479" s="149"/>
      <c r="M479" s="127" t="n">
        <v>12131176.4</v>
      </c>
      <c r="N479" s="127"/>
      <c r="O479" s="127" t="n">
        <v>2605226.36</v>
      </c>
      <c r="P479" s="127"/>
      <c r="Q479" s="127" t="n">
        <v>38372003.52</v>
      </c>
      <c r="R479" s="127" t="n">
        <v>541160.56</v>
      </c>
      <c r="S479" s="127" t="n">
        <v>585979.04</v>
      </c>
      <c r="T479" s="129" t="n">
        <v>1463980.5264</v>
      </c>
      <c r="U479" s="127" t="n">
        <f aca="false">(D479+E479+G479+H479+I479+M479+O479+Q479+R479+S479)*2.14%</f>
        <v>1439814.52564</v>
      </c>
      <c r="V479" s="125" t="n">
        <v>2024</v>
      </c>
    </row>
    <row r="480" customFormat="false" ht="12.75" hidden="false" customHeight="true" outlineLevel="0" collapsed="false">
      <c r="A480" s="151" t="n">
        <f aca="false">A479+1</f>
        <v>10</v>
      </c>
      <c r="B480" s="152" t="s">
        <v>533</v>
      </c>
      <c r="C480" s="127" t="n">
        <f aca="false">D480+E480+F480+G480+H480+I480+K480+M480+O480+Q480+R480+S480+T480+U480</f>
        <v>83725768.5207972</v>
      </c>
      <c r="D480" s="127" t="n">
        <v>4655301.234</v>
      </c>
      <c r="E480" s="127" t="n">
        <v>9260798.08</v>
      </c>
      <c r="F480" s="127"/>
      <c r="G480" s="127" t="n">
        <v>1711468.908</v>
      </c>
      <c r="H480" s="127" t="n">
        <v>5636692.444</v>
      </c>
      <c r="I480" s="127" t="n">
        <v>2515751.784</v>
      </c>
      <c r="J480" s="132"/>
      <c r="K480" s="132"/>
      <c r="L480" s="149"/>
      <c r="M480" s="127" t="n">
        <v>23392919.276</v>
      </c>
      <c r="N480" s="127"/>
      <c r="O480" s="127" t="n">
        <v>7089595.13</v>
      </c>
      <c r="P480" s="127"/>
      <c r="Q480" s="127" t="n">
        <v>22453024.944</v>
      </c>
      <c r="R480" s="127" t="n">
        <v>870040.78</v>
      </c>
      <c r="S480" s="127" t="n">
        <v>2310315.218</v>
      </c>
      <c r="T480" s="129" t="n">
        <v>2120088.29592</v>
      </c>
      <c r="U480" s="127" t="n">
        <f aca="false">(D480+E480+G480+H480+I480+M480+O480+Q480+R480+S480)*2.14%</f>
        <v>1709772.4268772</v>
      </c>
      <c r="V480" s="125" t="n">
        <v>2024</v>
      </c>
    </row>
    <row r="481" customFormat="false" ht="12.75" hidden="false" customHeight="true" outlineLevel="0" collapsed="false">
      <c r="A481" s="151" t="n">
        <f aca="false">A480+1</f>
        <v>11</v>
      </c>
      <c r="B481" s="152" t="s">
        <v>534</v>
      </c>
      <c r="C481" s="127" t="n">
        <f aca="false">D481+E481+F481+G481+H481+I481+K481+M481+O481+Q481+R481+S481+T481+U481</f>
        <v>36494072.5674278</v>
      </c>
      <c r="D481" s="127" t="n">
        <v>2474304.786</v>
      </c>
      <c r="E481" s="127" t="n">
        <v>4579685.675</v>
      </c>
      <c r="F481" s="127" t="n">
        <v>1431527.607</v>
      </c>
      <c r="G481" s="127" t="n">
        <v>946561.734</v>
      </c>
      <c r="H481" s="127" t="n">
        <v>1994733.459</v>
      </c>
      <c r="I481" s="127" t="n">
        <v>1308415.68</v>
      </c>
      <c r="J481" s="132"/>
      <c r="K481" s="132"/>
      <c r="L481" s="149"/>
      <c r="M481" s="127" t="n">
        <v>13066981.938</v>
      </c>
      <c r="N481" s="127"/>
      <c r="O481" s="127"/>
      <c r="P481" s="127"/>
      <c r="Q481" s="127" t="n">
        <v>7310860.442</v>
      </c>
      <c r="R481" s="127" t="n">
        <v>424539.333</v>
      </c>
      <c r="S481" s="127" t="n">
        <v>98483.823</v>
      </c>
      <c r="T481" s="129" t="n">
        <v>2138165.66862</v>
      </c>
      <c r="U481" s="127" t="n">
        <f aca="false">(D481+E481+G481+H481+I481+M481+O481+Q481+R481+S481+F481)*2.14%</f>
        <v>719812.4218078</v>
      </c>
      <c r="V481" s="125" t="n">
        <v>2024</v>
      </c>
    </row>
    <row r="482" customFormat="false" ht="12.75" hidden="false" customHeight="true" outlineLevel="0" collapsed="false">
      <c r="A482" s="125" t="n">
        <f aca="false">A481+1</f>
        <v>12</v>
      </c>
      <c r="B482" s="126" t="s">
        <v>535</v>
      </c>
      <c r="C482" s="127" t="n">
        <f aca="false">D482+E482+F482+G482+H482+I482+K482+M482+O482+Q482+R482+S482+T482+U482</f>
        <v>912770.59</v>
      </c>
      <c r="D482" s="127"/>
      <c r="E482" s="127"/>
      <c r="F482" s="127"/>
      <c r="G482" s="127"/>
      <c r="H482" s="127"/>
      <c r="I482" s="127"/>
      <c r="J482" s="132"/>
      <c r="K482" s="132"/>
      <c r="L482" s="149"/>
      <c r="M482" s="127"/>
      <c r="N482" s="127"/>
      <c r="O482" s="127"/>
      <c r="P482" s="127"/>
      <c r="Q482" s="127"/>
      <c r="R482" s="127"/>
      <c r="S482" s="127"/>
      <c r="T482" s="129" t="n">
        <v>912770.59</v>
      </c>
      <c r="U482" s="127"/>
      <c r="V482" s="125" t="n">
        <v>2024</v>
      </c>
    </row>
    <row r="483" customFormat="false" ht="12.75" hidden="false" customHeight="true" outlineLevel="0" collapsed="false">
      <c r="A483" s="125" t="n">
        <f aca="false">A482+1</f>
        <v>13</v>
      </c>
      <c r="B483" s="126" t="s">
        <v>536</v>
      </c>
      <c r="C483" s="127" t="n">
        <f aca="false">D483+E483+F483+G483+H483+I483+K483+M483+O483+Q483+R483+S483+T483+U483</f>
        <v>1127422.12</v>
      </c>
      <c r="D483" s="127"/>
      <c r="E483" s="127"/>
      <c r="F483" s="127"/>
      <c r="G483" s="127"/>
      <c r="H483" s="127"/>
      <c r="I483" s="127"/>
      <c r="J483" s="132"/>
      <c r="K483" s="132"/>
      <c r="L483" s="149"/>
      <c r="M483" s="127"/>
      <c r="N483" s="127"/>
      <c r="O483" s="127"/>
      <c r="P483" s="127"/>
      <c r="Q483" s="127"/>
      <c r="R483" s="127"/>
      <c r="S483" s="127"/>
      <c r="T483" s="129" t="n">
        <v>1127422.12</v>
      </c>
      <c r="U483" s="127"/>
      <c r="V483" s="125" t="n">
        <v>2024</v>
      </c>
    </row>
    <row r="484" customFormat="false" ht="12.75" hidden="false" customHeight="true" outlineLevel="0" collapsed="false">
      <c r="A484" s="125" t="n">
        <f aca="false">A483+1</f>
        <v>14</v>
      </c>
      <c r="B484" s="126" t="s">
        <v>538</v>
      </c>
      <c r="C484" s="127" t="n">
        <f aca="false">D484+E484+F484+G484+H484+I484+K484+M484+O484+Q484+R484+S484+T484+U484</f>
        <v>1102124.31</v>
      </c>
      <c r="D484" s="127"/>
      <c r="E484" s="127"/>
      <c r="F484" s="127"/>
      <c r="G484" s="127"/>
      <c r="H484" s="127"/>
      <c r="I484" s="127"/>
      <c r="J484" s="132"/>
      <c r="K484" s="132"/>
      <c r="L484" s="149"/>
      <c r="M484" s="127"/>
      <c r="N484" s="127"/>
      <c r="O484" s="127"/>
      <c r="P484" s="127"/>
      <c r="Q484" s="127"/>
      <c r="R484" s="127"/>
      <c r="S484" s="127"/>
      <c r="T484" s="129" t="n">
        <v>1102124.31</v>
      </c>
      <c r="U484" s="127"/>
      <c r="V484" s="125" t="n">
        <v>2024</v>
      </c>
    </row>
    <row r="485" customFormat="false" ht="12.75" hidden="false" customHeight="true" outlineLevel="0" collapsed="false">
      <c r="A485" s="125" t="n">
        <f aca="false">A484+1</f>
        <v>15</v>
      </c>
      <c r="B485" s="126" t="s">
        <v>520</v>
      </c>
      <c r="C485" s="127" t="n">
        <f aca="false">D485+E485+F485+G485+H485+I485+K485+M485+O485+Q485+R485+S485+T485+U485</f>
        <v>5570912.7302</v>
      </c>
      <c r="D485" s="127" t="n">
        <v>1978705</v>
      </c>
      <c r="E485" s="127" t="n">
        <v>1576975</v>
      </c>
      <c r="F485" s="127"/>
      <c r="G485" s="127" t="n">
        <v>1338490</v>
      </c>
      <c r="H485" s="127"/>
      <c r="I485" s="127" t="n">
        <v>560023</v>
      </c>
      <c r="J485" s="132"/>
      <c r="K485" s="132"/>
      <c r="L485" s="149"/>
      <c r="M485" s="127"/>
      <c r="N485" s="127"/>
      <c r="O485" s="127"/>
      <c r="P485" s="127"/>
      <c r="Q485" s="127"/>
      <c r="R485" s="127"/>
      <c r="S485" s="127"/>
      <c r="T485" s="129"/>
      <c r="U485" s="127" t="n">
        <f aca="false">(D485+E485+F485+G485+H485+I485+M485+O485+Q485+R485+S485)*2.14%</f>
        <v>116719.7302</v>
      </c>
      <c r="V485" s="125" t="n">
        <v>2024</v>
      </c>
    </row>
    <row r="486" customFormat="false" ht="12.75" hidden="false" customHeight="true" outlineLevel="0" collapsed="false">
      <c r="A486" s="125" t="n">
        <f aca="false">A485+1</f>
        <v>16</v>
      </c>
      <c r="B486" s="126" t="s">
        <v>539</v>
      </c>
      <c r="C486" s="127" t="n">
        <f aca="false">D486+E486+F486+G486+H486+I486+K486+M486+O486+Q486+R486+S486+T486+U486</f>
        <v>15368712.6582</v>
      </c>
      <c r="D486" s="127" t="n">
        <v>950375</v>
      </c>
      <c r="E486" s="127" t="n">
        <v>1835175</v>
      </c>
      <c r="F486" s="127"/>
      <c r="G486" s="127" t="n">
        <v>416103.5</v>
      </c>
      <c r="H486" s="127" t="n">
        <v>524514.5</v>
      </c>
      <c r="I486" s="127" t="n">
        <v>848096</v>
      </c>
      <c r="J486" s="132"/>
      <c r="K486" s="132"/>
      <c r="L486" s="149"/>
      <c r="M486" s="127" t="n">
        <v>5417740</v>
      </c>
      <c r="N486" s="127"/>
      <c r="O486" s="127"/>
      <c r="P486" s="127"/>
      <c r="Q486" s="127" t="n">
        <v>4695013</v>
      </c>
      <c r="R486" s="127" t="n">
        <v>359696</v>
      </c>
      <c r="S486" s="127"/>
      <c r="T486" s="127"/>
      <c r="U486" s="127" t="n">
        <f aca="false">(D486+E486+F486+G486+H486+I486+M486+O486+Q486+R486+S486)*2.14%</f>
        <v>321999.6582</v>
      </c>
      <c r="V486" s="125" t="n">
        <v>2024</v>
      </c>
    </row>
    <row r="487" customFormat="false" ht="12.75" hidden="false" customHeight="true" outlineLevel="0" collapsed="false">
      <c r="A487" s="125" t="n">
        <f aca="false">A486+1</f>
        <v>17</v>
      </c>
      <c r="B487" s="126" t="s">
        <v>540</v>
      </c>
      <c r="C487" s="127" t="n">
        <f aca="false">D487+E487+F487+G487+H487+I487+K487+M487+O487+Q487+R487+S487+T487+U487</f>
        <v>14509182.0874</v>
      </c>
      <c r="D487" s="127" t="n">
        <v>654190</v>
      </c>
      <c r="E487" s="127" t="n">
        <v>1183604</v>
      </c>
      <c r="F487" s="127"/>
      <c r="G487" s="127" t="n">
        <v>716612</v>
      </c>
      <c r="H487" s="127" t="n">
        <v>716612</v>
      </c>
      <c r="I487" s="127" t="n">
        <v>1240385</v>
      </c>
      <c r="J487" s="132"/>
      <c r="K487" s="132"/>
      <c r="L487" s="149"/>
      <c r="M487" s="127" t="n">
        <v>5866665</v>
      </c>
      <c r="N487" s="127"/>
      <c r="O487" s="127"/>
      <c r="P487" s="127"/>
      <c r="Q487" s="127" t="n">
        <v>3209255</v>
      </c>
      <c r="R487" s="127" t="n">
        <v>617868</v>
      </c>
      <c r="S487" s="127"/>
      <c r="T487" s="127"/>
      <c r="U487" s="127" t="n">
        <f aca="false">(D487+E487+F487+G487+H487+I487+M487+O487+Q487+R487+S487)*2.14%</f>
        <v>303991.0874</v>
      </c>
      <c r="V487" s="125" t="n">
        <v>2024</v>
      </c>
    </row>
    <row r="488" customFormat="false" ht="12.75" hidden="false" customHeight="true" outlineLevel="0" collapsed="false">
      <c r="A488" s="125" t="n">
        <f aca="false">A487+1</f>
        <v>18</v>
      </c>
      <c r="B488" s="126" t="s">
        <v>541</v>
      </c>
      <c r="C488" s="127" t="n">
        <f aca="false">D488+E488+F488+G488+H488+I488+K488+M488+O488+Q488+R488+S488+T488+U488</f>
        <v>12529564.87</v>
      </c>
      <c r="D488" s="127" t="n">
        <v>1031966</v>
      </c>
      <c r="E488" s="127" t="n">
        <v>1239617</v>
      </c>
      <c r="F488" s="127"/>
      <c r="G488" s="127" t="n">
        <v>188697</v>
      </c>
      <c r="H488" s="127" t="n">
        <v>215787</v>
      </c>
      <c r="I488" s="127" t="n">
        <v>472151</v>
      </c>
      <c r="J488" s="132"/>
      <c r="K488" s="132"/>
      <c r="L488" s="149"/>
      <c r="M488" s="127" t="n">
        <v>6660555</v>
      </c>
      <c r="N488" s="127"/>
      <c r="O488" s="127" t="n">
        <v>359193</v>
      </c>
      <c r="P488" s="127"/>
      <c r="Q488" s="127" t="n">
        <f aca="false">1639865+185235</f>
        <v>1825100</v>
      </c>
      <c r="R488" s="127" t="n">
        <v>273984</v>
      </c>
      <c r="S488" s="127"/>
      <c r="T488" s="127"/>
      <c r="U488" s="127" t="n">
        <f aca="false">(D488+E488+F488+G488+H488+I488+M488+O488+Q488+R488+S488)*2.14%</f>
        <v>262514.87</v>
      </c>
      <c r="V488" s="125" t="n">
        <v>2024</v>
      </c>
    </row>
    <row r="489" customFormat="false" ht="12.75" hidden="false" customHeight="true" outlineLevel="0" collapsed="false">
      <c r="A489" s="184" t="s">
        <v>542</v>
      </c>
      <c r="B489" s="184"/>
      <c r="C489" s="143" t="n">
        <f aca="false">SUM(C471:C488)</f>
        <v>371065242.09443</v>
      </c>
      <c r="D489" s="143" t="n">
        <f aca="false">SUM(D471:D488)</f>
        <v>20491458.794</v>
      </c>
      <c r="E489" s="143" t="n">
        <f aca="false">SUM(E471:E488)</f>
        <v>34471405.227</v>
      </c>
      <c r="F489" s="143" t="n">
        <f aca="false">SUM(F471:F488)</f>
        <v>1431527.607</v>
      </c>
      <c r="G489" s="143" t="n">
        <f aca="false">SUM(G471:G488)</f>
        <v>9087254.436</v>
      </c>
      <c r="H489" s="143" t="n">
        <f aca="false">SUM(H471:H488)</f>
        <v>16256396.281</v>
      </c>
      <c r="I489" s="143" t="n">
        <f aca="false">SUM(I471:I488)</f>
        <v>13095231.664</v>
      </c>
      <c r="J489" s="143" t="n">
        <f aca="false">SUM(J471:J488)</f>
        <v>0</v>
      </c>
      <c r="K489" s="143" t="n">
        <f aca="false">SUM(K471:K488)</f>
        <v>0</v>
      </c>
      <c r="L489" s="143" t="n">
        <f aca="false">SUM(L471:L488)</f>
        <v>0</v>
      </c>
      <c r="M489" s="143" t="n">
        <f aca="false">SUM(M471:M488)</f>
        <v>87476800.556</v>
      </c>
      <c r="N489" s="143" t="n">
        <f aca="false">SUM(N471:N488)</f>
        <v>0</v>
      </c>
      <c r="O489" s="143" t="n">
        <f aca="false">SUM(O471:O488)</f>
        <v>12221274.912</v>
      </c>
      <c r="P489" s="143" t="n">
        <f aca="false">SUM(P471:P488)</f>
        <v>0</v>
      </c>
      <c r="Q489" s="143" t="n">
        <f aca="false">SUM(Q471:Q488)</f>
        <v>141046206.49</v>
      </c>
      <c r="R489" s="143" t="n">
        <f aca="false">SUM(R471:R488)</f>
        <v>4079095.133</v>
      </c>
      <c r="S489" s="143" t="n">
        <f aca="false">SUM(S471:S488)</f>
        <v>4651259.793</v>
      </c>
      <c r="T489" s="143" t="n">
        <f aca="false">SUM(T471:T488)</f>
        <v>19389141.90832</v>
      </c>
      <c r="U489" s="143" t="n">
        <f aca="false">SUM(U471:U488)</f>
        <v>7368189.2931102</v>
      </c>
      <c r="V489" s="165"/>
    </row>
    <row r="490" customFormat="false" ht="12.75" hidden="false" customHeight="true" outlineLevel="0" collapsed="false">
      <c r="A490" s="164" t="s">
        <v>543</v>
      </c>
      <c r="B490" s="164"/>
      <c r="C490" s="139" t="n">
        <f aca="false">C449+C470+C489</f>
        <v>418479215.699458</v>
      </c>
      <c r="D490" s="139" t="n">
        <f aca="false">D449+D470+D489</f>
        <v>22936597.394</v>
      </c>
      <c r="E490" s="139" t="n">
        <f aca="false">E449+E470+E489</f>
        <v>39767937.777</v>
      </c>
      <c r="F490" s="139" t="n">
        <f aca="false">F449+F470+F489</f>
        <v>1431527.607</v>
      </c>
      <c r="G490" s="139" t="n">
        <f aca="false">G449+G470+G489</f>
        <v>10885599.666</v>
      </c>
      <c r="H490" s="139" t="n">
        <f aca="false">H449+H470+H489</f>
        <v>16256396.281</v>
      </c>
      <c r="I490" s="139" t="n">
        <f aca="false">I449+I470+I489</f>
        <v>15155947.084</v>
      </c>
      <c r="J490" s="139" t="n">
        <f aca="false">J449+J470+J489</f>
        <v>0</v>
      </c>
      <c r="K490" s="139" t="n">
        <f aca="false">K449+K470+K489</f>
        <v>0</v>
      </c>
      <c r="L490" s="139" t="n">
        <f aca="false">L449+L470+L489</f>
        <v>0</v>
      </c>
      <c r="M490" s="139" t="n">
        <f aca="false">M449+M470+M489</f>
        <v>101756435.126</v>
      </c>
      <c r="N490" s="139" t="n">
        <f aca="false">N449+N470+N489</f>
        <v>0</v>
      </c>
      <c r="O490" s="139" t="n">
        <f aca="false">O449+O470+O489</f>
        <v>12221274.912</v>
      </c>
      <c r="P490" s="139" t="n">
        <f aca="false">P449+P470+P489</f>
        <v>0</v>
      </c>
      <c r="Q490" s="139" t="n">
        <f aca="false">Q449+Q470+Q489</f>
        <v>151919464.12</v>
      </c>
      <c r="R490" s="139" t="n">
        <f aca="false">R449+R470+R489</f>
        <v>4079095.133</v>
      </c>
      <c r="S490" s="139" t="n">
        <f aca="false">S449+S470+S489</f>
        <v>4651259.793</v>
      </c>
      <c r="T490" s="140" t="n">
        <f aca="false">T449+T470+T489</f>
        <v>29262963.9633478</v>
      </c>
      <c r="U490" s="139" t="n">
        <f aca="false">U449+U470+U489</f>
        <v>8154716.8431102</v>
      </c>
      <c r="V490" s="167"/>
    </row>
    <row r="491" customFormat="false" ht="12.75" hidden="false" customHeight="true" outlineLevel="0" collapsed="false">
      <c r="A491" s="148" t="s">
        <v>544</v>
      </c>
      <c r="B491" s="148"/>
      <c r="C491" s="127"/>
      <c r="D491" s="132"/>
      <c r="E491" s="132"/>
      <c r="F491" s="132"/>
      <c r="G491" s="132"/>
      <c r="H491" s="132"/>
      <c r="I491" s="132"/>
      <c r="J491" s="132"/>
      <c r="K491" s="132"/>
      <c r="L491" s="149"/>
      <c r="M491" s="132"/>
      <c r="N491" s="132"/>
      <c r="O491" s="133"/>
      <c r="P491" s="130"/>
      <c r="Q491" s="132"/>
      <c r="R491" s="132"/>
      <c r="S491" s="132"/>
      <c r="T491" s="127"/>
      <c r="U491" s="132"/>
      <c r="V491" s="125"/>
    </row>
    <row r="492" customFormat="false" ht="12.75" hidden="false" customHeight="true" outlineLevel="0" collapsed="false">
      <c r="A492" s="125" t="n">
        <v>1</v>
      </c>
      <c r="B492" s="126" t="s">
        <v>545</v>
      </c>
      <c r="C492" s="127" t="n">
        <f aca="false">D492+E492+F492+G492+H492+I492+K492+M492+O492+Q492+R492+S492+T492+U492</f>
        <v>373766.99</v>
      </c>
      <c r="D492" s="127"/>
      <c r="E492" s="127"/>
      <c r="F492" s="127"/>
      <c r="G492" s="127"/>
      <c r="H492" s="127"/>
      <c r="I492" s="127"/>
      <c r="J492" s="127"/>
      <c r="K492" s="127"/>
      <c r="L492" s="127"/>
      <c r="M492" s="127"/>
      <c r="N492" s="127"/>
      <c r="O492" s="127"/>
      <c r="P492" s="127"/>
      <c r="Q492" s="127"/>
      <c r="R492" s="127"/>
      <c r="S492" s="127"/>
      <c r="T492" s="129" t="n">
        <v>373766.99</v>
      </c>
      <c r="U492" s="127"/>
      <c r="V492" s="125" t="n">
        <v>2022</v>
      </c>
    </row>
    <row r="493" customFormat="false" ht="12.75" hidden="false" customHeight="true" outlineLevel="0" collapsed="false">
      <c r="A493" s="125" t="n">
        <v>2</v>
      </c>
      <c r="B493" s="126" t="s">
        <v>646</v>
      </c>
      <c r="C493" s="127" t="n">
        <f aca="false">D493+E493+F493+G493+H493+I493+K493+M493+O493+Q493+R493+S493+T493+U493</f>
        <v>15334674.04</v>
      </c>
      <c r="D493" s="127" t="n">
        <v>914171</v>
      </c>
      <c r="E493" s="127"/>
      <c r="F493" s="127"/>
      <c r="G493" s="127" t="n">
        <v>954852</v>
      </c>
      <c r="H493" s="127"/>
      <c r="I493" s="127" t="n">
        <v>699236.4</v>
      </c>
      <c r="J493" s="127"/>
      <c r="K493" s="127"/>
      <c r="L493" s="149"/>
      <c r="M493" s="127" t="n">
        <v>11651254</v>
      </c>
      <c r="N493" s="125"/>
      <c r="O493" s="127" t="n">
        <v>614984</v>
      </c>
      <c r="P493" s="127"/>
      <c r="Q493" s="127"/>
      <c r="R493" s="127"/>
      <c r="S493" s="127"/>
      <c r="T493" s="127"/>
      <c r="U493" s="127" t="n">
        <v>500176.64</v>
      </c>
      <c r="V493" s="125" t="n">
        <v>2022</v>
      </c>
    </row>
    <row r="494" customFormat="false" ht="12.75" hidden="false" customHeight="true" outlineLevel="0" collapsed="false">
      <c r="A494" s="125" t="n">
        <f aca="false">A493+1</f>
        <v>3</v>
      </c>
      <c r="B494" s="126" t="s">
        <v>547</v>
      </c>
      <c r="C494" s="127" t="n">
        <f aca="false">D494+E494+F494+G494+H494+I494+K494+M494+O494+Q494+R494+S494+T494+U494</f>
        <v>343761.05</v>
      </c>
      <c r="D494" s="127"/>
      <c r="E494" s="127"/>
      <c r="F494" s="127"/>
      <c r="G494" s="127"/>
      <c r="H494" s="127"/>
      <c r="I494" s="127"/>
      <c r="J494" s="127"/>
      <c r="K494" s="127"/>
      <c r="L494" s="149"/>
      <c r="M494" s="127"/>
      <c r="N494" s="125"/>
      <c r="O494" s="127"/>
      <c r="P494" s="127"/>
      <c r="Q494" s="127"/>
      <c r="R494" s="127"/>
      <c r="S494" s="127"/>
      <c r="T494" s="129" t="n">
        <v>343761.05</v>
      </c>
      <c r="U494" s="127"/>
      <c r="V494" s="125" t="n">
        <v>2022</v>
      </c>
    </row>
    <row r="495" customFormat="false" ht="12.75" hidden="false" customHeight="true" outlineLevel="0" collapsed="false">
      <c r="A495" s="125" t="n">
        <f aca="false">A494+1</f>
        <v>4</v>
      </c>
      <c r="B495" s="126" t="s">
        <v>548</v>
      </c>
      <c r="C495" s="127" t="n">
        <f aca="false">D495+E495+F495+G495+H495+I495+K495+M495+O495+Q495+R495+S495+T495+U495</f>
        <v>276336.38</v>
      </c>
      <c r="D495" s="127"/>
      <c r="E495" s="127"/>
      <c r="F495" s="127"/>
      <c r="G495" s="127"/>
      <c r="H495" s="127"/>
      <c r="I495" s="127"/>
      <c r="J495" s="127"/>
      <c r="K495" s="127"/>
      <c r="L495" s="149"/>
      <c r="M495" s="127"/>
      <c r="N495" s="125"/>
      <c r="O495" s="127"/>
      <c r="P495" s="127"/>
      <c r="Q495" s="127"/>
      <c r="R495" s="127"/>
      <c r="S495" s="127"/>
      <c r="T495" s="129" t="n">
        <v>276336.38</v>
      </c>
      <c r="U495" s="127"/>
      <c r="V495" s="125" t="n">
        <v>2022</v>
      </c>
    </row>
    <row r="496" customFormat="false" ht="12.75" hidden="false" customHeight="true" outlineLevel="0" collapsed="false">
      <c r="A496" s="125" t="n">
        <f aca="false">A495+1</f>
        <v>5</v>
      </c>
      <c r="B496" s="126" t="s">
        <v>549</v>
      </c>
      <c r="C496" s="127" t="n">
        <f aca="false">D496+E496+F496+G496+H496+I496+K496+M496+O496+Q496+R496+S496+T496+U496</f>
        <v>18718</v>
      </c>
      <c r="D496" s="127"/>
      <c r="E496" s="127"/>
      <c r="F496" s="127"/>
      <c r="G496" s="127"/>
      <c r="H496" s="127"/>
      <c r="I496" s="127"/>
      <c r="J496" s="127"/>
      <c r="K496" s="127"/>
      <c r="L496" s="149"/>
      <c r="M496" s="127"/>
      <c r="N496" s="125"/>
      <c r="O496" s="133"/>
      <c r="P496" s="127"/>
      <c r="Q496" s="127"/>
      <c r="R496" s="127"/>
      <c r="S496" s="127"/>
      <c r="T496" s="129" t="n">
        <v>18718</v>
      </c>
      <c r="U496" s="127"/>
      <c r="V496" s="125" t="n">
        <v>2022</v>
      </c>
    </row>
    <row r="497" customFormat="false" ht="12.75" hidden="false" customHeight="true" outlineLevel="0" collapsed="false">
      <c r="A497" s="125" t="n">
        <f aca="false">A496+1</f>
        <v>6</v>
      </c>
      <c r="B497" s="126" t="s">
        <v>550</v>
      </c>
      <c r="C497" s="127" t="n">
        <f aca="false">D497+E497+F497+G497+H497+I497+K497+M497+O497+Q497+R497+S497+T497+U497</f>
        <v>348666.61</v>
      </c>
      <c r="D497" s="127"/>
      <c r="E497" s="127"/>
      <c r="F497" s="127"/>
      <c r="G497" s="127"/>
      <c r="H497" s="127"/>
      <c r="I497" s="127"/>
      <c r="J497" s="127"/>
      <c r="K497" s="127"/>
      <c r="L497" s="149"/>
      <c r="M497" s="127"/>
      <c r="N497" s="125"/>
      <c r="O497" s="133"/>
      <c r="P497" s="127"/>
      <c r="Q497" s="127"/>
      <c r="R497" s="127"/>
      <c r="S497" s="127"/>
      <c r="T497" s="129" t="n">
        <v>348666.61</v>
      </c>
      <c r="U497" s="127"/>
      <c r="V497" s="125" t="n">
        <v>2022</v>
      </c>
    </row>
    <row r="498" customFormat="false" ht="12.75" hidden="false" customHeight="true" outlineLevel="0" collapsed="false">
      <c r="A498" s="125" t="n">
        <f aca="false">A497+1</f>
        <v>7</v>
      </c>
      <c r="B498" s="126" t="s">
        <v>551</v>
      </c>
      <c r="C498" s="127" t="n">
        <f aca="false">D498+E498+F498+G498+H498+I498+K498+M498+O498+Q498+R498+S498+T498+U498</f>
        <v>379602.84</v>
      </c>
      <c r="D498" s="127"/>
      <c r="E498" s="127"/>
      <c r="F498" s="127"/>
      <c r="G498" s="127"/>
      <c r="H498" s="127"/>
      <c r="I498" s="127"/>
      <c r="J498" s="127"/>
      <c r="K498" s="127"/>
      <c r="L498" s="149"/>
      <c r="M498" s="127"/>
      <c r="N498" s="125"/>
      <c r="O498" s="127"/>
      <c r="P498" s="127"/>
      <c r="Q498" s="127"/>
      <c r="R498" s="127"/>
      <c r="S498" s="127"/>
      <c r="T498" s="129" t="n">
        <v>379602.84</v>
      </c>
      <c r="U498" s="127"/>
      <c r="V498" s="125" t="n">
        <v>2022</v>
      </c>
    </row>
    <row r="499" customFormat="false" ht="12.75" hidden="false" customHeight="true" outlineLevel="0" collapsed="false">
      <c r="A499" s="125" t="n">
        <f aca="false">A498+1</f>
        <v>8</v>
      </c>
      <c r="B499" s="126" t="s">
        <v>552</v>
      </c>
      <c r="C499" s="127" t="n">
        <f aca="false">D499+E499+F499+G499+H499+I499+K499+M499+O499+Q499+R499+S499+T499+U499</f>
        <v>62390.72</v>
      </c>
      <c r="D499" s="127"/>
      <c r="E499" s="127"/>
      <c r="F499" s="127"/>
      <c r="G499" s="127"/>
      <c r="H499" s="127"/>
      <c r="I499" s="127"/>
      <c r="J499" s="127"/>
      <c r="K499" s="127"/>
      <c r="L499" s="149"/>
      <c r="M499" s="127"/>
      <c r="N499" s="125"/>
      <c r="O499" s="133"/>
      <c r="P499" s="127"/>
      <c r="Q499" s="127"/>
      <c r="R499" s="127"/>
      <c r="S499" s="127"/>
      <c r="T499" s="129" t="n">
        <v>62390.72</v>
      </c>
      <c r="U499" s="127"/>
      <c r="V499" s="125" t="n">
        <v>2022</v>
      </c>
    </row>
    <row r="500" customFormat="false" ht="12.75" hidden="false" customHeight="true" outlineLevel="0" collapsed="false">
      <c r="A500" s="125" t="n">
        <f aca="false">A499+1</f>
        <v>9</v>
      </c>
      <c r="B500" s="126" t="s">
        <v>553</v>
      </c>
      <c r="C500" s="127" t="n">
        <f aca="false">D500+E500+F500+G500+H500+I500+K500+M500+O500+Q500+R500+S500+T500+U500</f>
        <v>274638.14</v>
      </c>
      <c r="D500" s="127"/>
      <c r="E500" s="127"/>
      <c r="F500" s="127"/>
      <c r="G500" s="127"/>
      <c r="H500" s="127"/>
      <c r="I500" s="127"/>
      <c r="J500" s="127"/>
      <c r="K500" s="127"/>
      <c r="L500" s="149"/>
      <c r="M500" s="127"/>
      <c r="N500" s="125"/>
      <c r="O500" s="127"/>
      <c r="P500" s="127"/>
      <c r="Q500" s="127"/>
      <c r="R500" s="127"/>
      <c r="S500" s="127"/>
      <c r="T500" s="129" t="n">
        <v>274638.14</v>
      </c>
      <c r="U500" s="127"/>
      <c r="V500" s="125" t="n">
        <v>2022</v>
      </c>
    </row>
    <row r="501" customFormat="false" ht="12.75" hidden="false" customHeight="true" outlineLevel="0" collapsed="false">
      <c r="A501" s="125" t="n">
        <f aca="false">A500+1</f>
        <v>10</v>
      </c>
      <c r="B501" s="126" t="s">
        <v>647</v>
      </c>
      <c r="C501" s="127" t="n">
        <f aca="false">D501+E501+F501+G501+H501+I501+K501+M501+O501+Q501+R501+S501+T501+U501</f>
        <v>342455.2</v>
      </c>
      <c r="D501" s="127"/>
      <c r="E501" s="127"/>
      <c r="F501" s="127"/>
      <c r="G501" s="127"/>
      <c r="H501" s="127"/>
      <c r="I501" s="127"/>
      <c r="J501" s="127"/>
      <c r="K501" s="127"/>
      <c r="L501" s="149"/>
      <c r="M501" s="127"/>
      <c r="N501" s="125"/>
      <c r="O501" s="133"/>
      <c r="P501" s="127"/>
      <c r="Q501" s="127"/>
      <c r="R501" s="127"/>
      <c r="S501" s="127"/>
      <c r="T501" s="129" t="n">
        <v>342455.2</v>
      </c>
      <c r="U501" s="127"/>
      <c r="V501" s="125" t="n">
        <v>2022</v>
      </c>
    </row>
    <row r="502" customFormat="false" ht="12.75" hidden="false" customHeight="true" outlineLevel="0" collapsed="false">
      <c r="A502" s="125" t="n">
        <f aca="false">A501+1</f>
        <v>11</v>
      </c>
      <c r="B502" s="126" t="s">
        <v>555</v>
      </c>
      <c r="C502" s="127" t="n">
        <f aca="false">D502+E502+F502+G502+H502+I502+K502+M502+O502+Q502+R502+S502+T502+U502</f>
        <v>328688.1</v>
      </c>
      <c r="D502" s="127"/>
      <c r="E502" s="127"/>
      <c r="F502" s="127"/>
      <c r="G502" s="127"/>
      <c r="H502" s="127"/>
      <c r="I502" s="127"/>
      <c r="J502" s="127"/>
      <c r="K502" s="127"/>
      <c r="L502" s="149"/>
      <c r="M502" s="127"/>
      <c r="N502" s="125"/>
      <c r="O502" s="127"/>
      <c r="P502" s="127"/>
      <c r="Q502" s="127"/>
      <c r="R502" s="127"/>
      <c r="S502" s="127"/>
      <c r="T502" s="129" t="n">
        <v>328688.1</v>
      </c>
      <c r="U502" s="127"/>
      <c r="V502" s="125" t="n">
        <v>2022</v>
      </c>
    </row>
    <row r="503" customFormat="false" ht="12.75" hidden="false" customHeight="true" outlineLevel="0" collapsed="false">
      <c r="A503" s="125" t="n">
        <f aca="false">A502+1</f>
        <v>12</v>
      </c>
      <c r="B503" s="126" t="s">
        <v>648</v>
      </c>
      <c r="C503" s="127" t="n">
        <f aca="false">D503+E503+F503+G503+H503+I503+K503+M503+O503+Q503+R503+S503+T503+U503</f>
        <v>324593.87</v>
      </c>
      <c r="D503" s="127"/>
      <c r="E503" s="127"/>
      <c r="F503" s="127"/>
      <c r="G503" s="127"/>
      <c r="H503" s="127"/>
      <c r="I503" s="127"/>
      <c r="J503" s="127"/>
      <c r="K503" s="127"/>
      <c r="L503" s="149"/>
      <c r="M503" s="127"/>
      <c r="N503" s="125"/>
      <c r="O503" s="127"/>
      <c r="P503" s="127"/>
      <c r="Q503" s="127"/>
      <c r="R503" s="127"/>
      <c r="S503" s="127"/>
      <c r="T503" s="129" t="n">
        <v>324593.87</v>
      </c>
      <c r="U503" s="127"/>
      <c r="V503" s="125" t="n">
        <v>2022</v>
      </c>
    </row>
    <row r="504" customFormat="false" ht="12.75" hidden="false" customHeight="true" outlineLevel="0" collapsed="false">
      <c r="A504" s="125" t="n">
        <f aca="false">A503+1</f>
        <v>13</v>
      </c>
      <c r="B504" s="126" t="s">
        <v>557</v>
      </c>
      <c r="C504" s="127" t="n">
        <f aca="false">D504+E504+F504+G504+H504+I504+K504+M504+O504+Q504+R504+S504+T504+U504</f>
        <v>19100</v>
      </c>
      <c r="D504" s="127"/>
      <c r="E504" s="127"/>
      <c r="F504" s="127"/>
      <c r="G504" s="127"/>
      <c r="H504" s="127"/>
      <c r="I504" s="127"/>
      <c r="J504" s="127"/>
      <c r="K504" s="127"/>
      <c r="L504" s="149"/>
      <c r="M504" s="127"/>
      <c r="N504" s="125"/>
      <c r="O504" s="133"/>
      <c r="P504" s="127"/>
      <c r="Q504" s="127"/>
      <c r="R504" s="127"/>
      <c r="S504" s="127"/>
      <c r="T504" s="129" t="n">
        <v>19100</v>
      </c>
      <c r="U504" s="127"/>
      <c r="V504" s="125" t="n">
        <v>2022</v>
      </c>
    </row>
    <row r="505" customFormat="false" ht="12.75" hidden="false" customHeight="true" outlineLevel="0" collapsed="false">
      <c r="A505" s="125" t="n">
        <f aca="false">A504+1</f>
        <v>14</v>
      </c>
      <c r="B505" s="126" t="s">
        <v>649</v>
      </c>
      <c r="C505" s="127" t="n">
        <f aca="false">D505+E505+F505+G505+H505+I505+K505+M505+O505+Q505+R505+S505+T505+U505</f>
        <v>352588.93</v>
      </c>
      <c r="D505" s="127"/>
      <c r="E505" s="127"/>
      <c r="F505" s="127"/>
      <c r="G505" s="127"/>
      <c r="H505" s="127"/>
      <c r="I505" s="127"/>
      <c r="J505" s="127"/>
      <c r="K505" s="127"/>
      <c r="L505" s="149"/>
      <c r="M505" s="127"/>
      <c r="N505" s="125"/>
      <c r="O505" s="133"/>
      <c r="P505" s="127"/>
      <c r="Q505" s="127"/>
      <c r="R505" s="127"/>
      <c r="S505" s="127"/>
      <c r="T505" s="129" t="n">
        <v>352588.93</v>
      </c>
      <c r="U505" s="127"/>
      <c r="V505" s="125" t="n">
        <v>2022</v>
      </c>
    </row>
    <row r="506" customFormat="false" ht="12.75" hidden="false" customHeight="true" outlineLevel="0" collapsed="false">
      <c r="A506" s="125" t="n">
        <f aca="false">A505+1</f>
        <v>15</v>
      </c>
      <c r="B506" s="126" t="s">
        <v>559</v>
      </c>
      <c r="C506" s="127" t="n">
        <f aca="false">D506+E506+F506+G506+H506+I506+K506+M506+O506+Q506+R506+S506+T506+U506</f>
        <v>101153</v>
      </c>
      <c r="D506" s="127"/>
      <c r="E506" s="127"/>
      <c r="F506" s="127"/>
      <c r="G506" s="127"/>
      <c r="H506" s="127"/>
      <c r="I506" s="127"/>
      <c r="J506" s="127"/>
      <c r="K506" s="127"/>
      <c r="L506" s="149"/>
      <c r="M506" s="127"/>
      <c r="N506" s="125"/>
      <c r="O506" s="127"/>
      <c r="P506" s="127"/>
      <c r="Q506" s="127"/>
      <c r="R506" s="127"/>
      <c r="S506" s="127"/>
      <c r="T506" s="129" t="n">
        <v>101153</v>
      </c>
      <c r="U506" s="127"/>
      <c r="V506" s="125" t="n">
        <v>2022</v>
      </c>
    </row>
    <row r="507" customFormat="false" ht="12.75" hidden="false" customHeight="true" outlineLevel="0" collapsed="false">
      <c r="A507" s="125" t="n">
        <f aca="false">A506+1</f>
        <v>16</v>
      </c>
      <c r="B507" s="126" t="s">
        <v>560</v>
      </c>
      <c r="C507" s="127" t="n">
        <f aca="false">D507+E507+F507+G507+H507+I507+K507+M507+O507+Q507+R507+S507+T507+U507</f>
        <v>1002377.39</v>
      </c>
      <c r="D507" s="127"/>
      <c r="E507" s="127"/>
      <c r="F507" s="127"/>
      <c r="G507" s="127"/>
      <c r="H507" s="127"/>
      <c r="I507" s="127"/>
      <c r="J507" s="127"/>
      <c r="K507" s="127"/>
      <c r="L507" s="149"/>
      <c r="M507" s="127"/>
      <c r="N507" s="125"/>
      <c r="O507" s="133"/>
      <c r="P507" s="127"/>
      <c r="Q507" s="127"/>
      <c r="R507" s="127"/>
      <c r="S507" s="127"/>
      <c r="T507" s="129" t="n">
        <v>1002377.39</v>
      </c>
      <c r="U507" s="127"/>
      <c r="V507" s="125" t="n">
        <v>2022</v>
      </c>
    </row>
    <row r="508" customFormat="false" ht="12.75" hidden="false" customHeight="true" outlineLevel="0" collapsed="false">
      <c r="A508" s="125" t="n">
        <f aca="false">A507+1</f>
        <v>17</v>
      </c>
      <c r="B508" s="126" t="s">
        <v>650</v>
      </c>
      <c r="C508" s="127" t="n">
        <f aca="false">D508+E508+F508+G508+H508+I508+K508+M508+O508+Q508+R508+S508+T508+U508</f>
        <v>496077.90096</v>
      </c>
      <c r="D508" s="127"/>
      <c r="E508" s="127"/>
      <c r="F508" s="127"/>
      <c r="G508" s="127"/>
      <c r="H508" s="127"/>
      <c r="I508" s="127"/>
      <c r="J508" s="127"/>
      <c r="K508" s="127"/>
      <c r="L508" s="149"/>
      <c r="M508" s="127"/>
      <c r="N508" s="125"/>
      <c r="O508" s="127"/>
      <c r="P508" s="127"/>
      <c r="Q508" s="127"/>
      <c r="R508" s="127"/>
      <c r="S508" s="127"/>
      <c r="T508" s="129" t="n">
        <v>496077.90096</v>
      </c>
      <c r="U508" s="127"/>
      <c r="V508" s="125" t="n">
        <v>2022</v>
      </c>
    </row>
    <row r="509" customFormat="false" ht="12.75" hidden="false" customHeight="true" outlineLevel="0" collapsed="false">
      <c r="A509" s="125" t="n">
        <f aca="false">A508+1</f>
        <v>18</v>
      </c>
      <c r="B509" s="126" t="s">
        <v>562</v>
      </c>
      <c r="C509" s="127" t="n">
        <f aca="false">D509+E509+F509+G509+H509+I509+K509+M509+O509+R509+S509+T509+U509</f>
        <v>871524.11</v>
      </c>
      <c r="D509" s="127"/>
      <c r="E509" s="127"/>
      <c r="F509" s="127"/>
      <c r="G509" s="127"/>
      <c r="H509" s="127"/>
      <c r="I509" s="127"/>
      <c r="J509" s="127"/>
      <c r="K509" s="127"/>
      <c r="L509" s="149"/>
      <c r="M509" s="127"/>
      <c r="N509" s="125"/>
      <c r="O509" s="133"/>
      <c r="P509" s="127"/>
      <c r="Q509" s="127"/>
      <c r="R509" s="127"/>
      <c r="S509" s="127"/>
      <c r="T509" s="129" t="n">
        <v>871524.11</v>
      </c>
      <c r="U509" s="127"/>
      <c r="V509" s="125" t="n">
        <v>2022</v>
      </c>
    </row>
    <row r="510" customFormat="false" ht="12.75" hidden="false" customHeight="true" outlineLevel="0" collapsed="false">
      <c r="A510" s="125" t="n">
        <f aca="false">A509+1</f>
        <v>19</v>
      </c>
      <c r="B510" s="126" t="s">
        <v>651</v>
      </c>
      <c r="C510" s="127" t="n">
        <f aca="false">D510+E510+F510+G510+H510+I510+K510+M510+O510+Q510+R510+S510+T510+U510</f>
        <v>258788.05</v>
      </c>
      <c r="D510" s="127"/>
      <c r="E510" s="127"/>
      <c r="F510" s="127"/>
      <c r="G510" s="127"/>
      <c r="H510" s="127"/>
      <c r="I510" s="127"/>
      <c r="J510" s="127"/>
      <c r="K510" s="127"/>
      <c r="L510" s="149"/>
      <c r="M510" s="127"/>
      <c r="N510" s="125"/>
      <c r="O510" s="133"/>
      <c r="Q510" s="127"/>
      <c r="R510" s="127"/>
      <c r="S510" s="127"/>
      <c r="T510" s="129" t="n">
        <v>258788.05</v>
      </c>
      <c r="U510" s="127"/>
      <c r="V510" s="125" t="n">
        <v>2022</v>
      </c>
    </row>
    <row r="511" customFormat="false" ht="12.75" hidden="false" customHeight="true" outlineLevel="0" collapsed="false">
      <c r="A511" s="125" t="n">
        <f aca="false">A510+1</f>
        <v>20</v>
      </c>
      <c r="B511" s="126" t="s">
        <v>564</v>
      </c>
      <c r="C511" s="127" t="n">
        <f aca="false">D511+E511+F511+G511+H511+I511+K511+M511+O511+Q511+R511+S511+T511+U511</f>
        <v>87051</v>
      </c>
      <c r="D511" s="127"/>
      <c r="E511" s="127"/>
      <c r="F511" s="127"/>
      <c r="G511" s="127"/>
      <c r="H511" s="127"/>
      <c r="I511" s="127"/>
      <c r="J511" s="127"/>
      <c r="K511" s="127"/>
      <c r="L511" s="149"/>
      <c r="M511" s="127"/>
      <c r="N511" s="125"/>
      <c r="O511" s="133"/>
      <c r="P511" s="127"/>
      <c r="Q511" s="127"/>
      <c r="R511" s="127"/>
      <c r="S511" s="127"/>
      <c r="T511" s="129" t="n">
        <v>87051</v>
      </c>
      <c r="U511" s="127"/>
      <c r="V511" s="125" t="n">
        <v>2022</v>
      </c>
    </row>
    <row r="512" customFormat="false" ht="12.75" hidden="false" customHeight="true" outlineLevel="0" collapsed="false">
      <c r="A512" s="125" t="n">
        <f aca="false">A511+1</f>
        <v>21</v>
      </c>
      <c r="B512" s="126" t="s">
        <v>565</v>
      </c>
      <c r="C512" s="127" t="n">
        <f aca="false">D512+E512+F512+G512+H512+I512+K512+M512+O512+Q512+R512+S512+T512+U512</f>
        <v>19100</v>
      </c>
      <c r="D512" s="127"/>
      <c r="E512" s="127"/>
      <c r="F512" s="127"/>
      <c r="G512" s="127"/>
      <c r="H512" s="127"/>
      <c r="I512" s="127"/>
      <c r="J512" s="127"/>
      <c r="K512" s="127"/>
      <c r="L512" s="149"/>
      <c r="M512" s="127"/>
      <c r="N512" s="125"/>
      <c r="O512" s="133"/>
      <c r="P512" s="127"/>
      <c r="Q512" s="127"/>
      <c r="R512" s="127"/>
      <c r="S512" s="127"/>
      <c r="T512" s="129" t="n">
        <v>19100</v>
      </c>
      <c r="U512" s="127"/>
      <c r="V512" s="125" t="n">
        <v>2022</v>
      </c>
    </row>
    <row r="513" customFormat="false" ht="12.75" hidden="false" customHeight="true" outlineLevel="0" collapsed="false">
      <c r="A513" s="125" t="n">
        <f aca="false">A512+1</f>
        <v>22</v>
      </c>
      <c r="B513" s="126" t="s">
        <v>566</v>
      </c>
      <c r="C513" s="127" t="n">
        <f aca="false">D513+E513+F513+G513+H513+I513+K513+M513+O513+Q513+R513+S513+T513+U513</f>
        <v>100517.08</v>
      </c>
      <c r="D513" s="127"/>
      <c r="E513" s="127"/>
      <c r="F513" s="127"/>
      <c r="G513" s="127"/>
      <c r="H513" s="127"/>
      <c r="I513" s="127"/>
      <c r="J513" s="127"/>
      <c r="K513" s="127"/>
      <c r="L513" s="149"/>
      <c r="M513" s="127"/>
      <c r="N513" s="125"/>
      <c r="O513" s="133"/>
      <c r="P513" s="127"/>
      <c r="Q513" s="127"/>
      <c r="R513" s="127"/>
      <c r="S513" s="127"/>
      <c r="T513" s="129" t="n">
        <v>100517.08</v>
      </c>
      <c r="U513" s="127"/>
      <c r="V513" s="125" t="n">
        <v>2022</v>
      </c>
    </row>
    <row r="514" customFormat="false" ht="12.75" hidden="false" customHeight="true" outlineLevel="0" collapsed="false">
      <c r="A514" s="125" t="n">
        <f aca="false">A513+1</f>
        <v>23</v>
      </c>
      <c r="B514" s="126" t="s">
        <v>567</v>
      </c>
      <c r="C514" s="127" t="n">
        <f aca="false">D514+E514+F514+G514+H514+I514+K514+M514+O514+Q514+R514+S514+T514+U514</f>
        <v>75500.89</v>
      </c>
      <c r="D514" s="127"/>
      <c r="E514" s="127"/>
      <c r="F514" s="127"/>
      <c r="G514" s="127"/>
      <c r="H514" s="127"/>
      <c r="I514" s="127"/>
      <c r="J514" s="127"/>
      <c r="K514" s="127"/>
      <c r="L514" s="149"/>
      <c r="M514" s="127"/>
      <c r="N514" s="125"/>
      <c r="O514" s="133"/>
      <c r="P514" s="127"/>
      <c r="Q514" s="127"/>
      <c r="R514" s="127"/>
      <c r="S514" s="127"/>
      <c r="T514" s="129" t="n">
        <v>75500.89</v>
      </c>
      <c r="U514" s="127"/>
      <c r="V514" s="125" t="n">
        <v>2022</v>
      </c>
    </row>
    <row r="515" s="7" customFormat="true" ht="12.75" hidden="false" customHeight="true" outlineLevel="0" collapsed="false">
      <c r="A515" s="125" t="n">
        <f aca="false">A514+1</f>
        <v>24</v>
      </c>
      <c r="B515" s="126" t="s">
        <v>568</v>
      </c>
      <c r="C515" s="127" t="n">
        <f aca="false">D515+E515+F515+G515+H515+I515+K515+M515+O515+Q515+R515+S515+T515+U515</f>
        <v>1783418.22778</v>
      </c>
      <c r="D515" s="127"/>
      <c r="E515" s="127"/>
      <c r="F515" s="127"/>
      <c r="G515" s="127"/>
      <c r="H515" s="127"/>
      <c r="I515" s="127"/>
      <c r="J515" s="127"/>
      <c r="K515" s="127"/>
      <c r="L515" s="149"/>
      <c r="M515" s="127" t="n">
        <v>1668662.15</v>
      </c>
      <c r="N515" s="125"/>
      <c r="O515" s="133"/>
      <c r="P515" s="127"/>
      <c r="Q515" s="127" t="n">
        <v>77390.55</v>
      </c>
      <c r="R515" s="127"/>
      <c r="S515" s="127"/>
      <c r="T515" s="129"/>
      <c r="U515" s="127" t="n">
        <f aca="false">(M515+Q515)*2.14%</f>
        <v>37365.52778</v>
      </c>
      <c r="V515" s="125" t="n">
        <v>2022</v>
      </c>
    </row>
    <row r="516" customFormat="false" ht="12.75" hidden="false" customHeight="true" outlineLevel="0" collapsed="false">
      <c r="A516" s="151" t="n">
        <f aca="false">A515+1</f>
        <v>25</v>
      </c>
      <c r="B516" s="152" t="s">
        <v>569</v>
      </c>
      <c r="C516" s="127" t="n">
        <f aca="false">D516+E516+F516+G516+H516+I516+K516+M516+O516+Q516+R516+S516+T516+U516</f>
        <v>23691923.0382769</v>
      </c>
      <c r="D516" s="127" t="n">
        <v>1444818.426</v>
      </c>
      <c r="E516" s="127" t="n">
        <v>5954703.138</v>
      </c>
      <c r="F516" s="127"/>
      <c r="G516" s="127" t="n">
        <v>739203.99</v>
      </c>
      <c r="H516" s="127"/>
      <c r="I516" s="127" t="n">
        <v>950327.196</v>
      </c>
      <c r="J516" s="127"/>
      <c r="K516" s="127"/>
      <c r="L516" s="149"/>
      <c r="M516" s="127" t="n">
        <v>10562161.218</v>
      </c>
      <c r="N516" s="125"/>
      <c r="O516" s="127" t="n">
        <v>1799307.7195</v>
      </c>
      <c r="P516" s="127"/>
      <c r="Q516" s="127"/>
      <c r="R516" s="127" t="n">
        <v>458044.096</v>
      </c>
      <c r="S516" s="127"/>
      <c r="T516" s="129" t="n">
        <v>1314513.94701</v>
      </c>
      <c r="U516" s="127" t="n">
        <v>468843.3077669</v>
      </c>
      <c r="V516" s="125" t="n">
        <v>2022</v>
      </c>
    </row>
    <row r="517" customFormat="false" ht="12.75" hidden="false" customHeight="true" outlineLevel="0" collapsed="false">
      <c r="A517" s="125" t="n">
        <f aca="false">A516+1</f>
        <v>26</v>
      </c>
      <c r="B517" s="126" t="s">
        <v>570</v>
      </c>
      <c r="C517" s="127" t="n">
        <f aca="false">D517+E517+F517+G517+H517+I517+K517+M517+O517+Q517+R517+S517+T517+U517</f>
        <v>120858.84</v>
      </c>
      <c r="D517" s="127"/>
      <c r="E517" s="127"/>
      <c r="F517" s="127"/>
      <c r="G517" s="127"/>
      <c r="H517" s="127"/>
      <c r="I517" s="127"/>
      <c r="J517" s="127"/>
      <c r="K517" s="127"/>
      <c r="L517" s="149"/>
      <c r="M517" s="127"/>
      <c r="N517" s="125"/>
      <c r="O517" s="133"/>
      <c r="P517" s="127"/>
      <c r="Q517" s="127"/>
      <c r="R517" s="127"/>
      <c r="S517" s="127"/>
      <c r="T517" s="129" t="n">
        <v>120858.84</v>
      </c>
      <c r="U517" s="127"/>
      <c r="V517" s="125" t="n">
        <v>2022</v>
      </c>
    </row>
    <row r="518" customFormat="false" ht="12.75" hidden="false" customHeight="true" outlineLevel="0" collapsed="false">
      <c r="A518" s="154" t="s">
        <v>571</v>
      </c>
      <c r="B518" s="154"/>
      <c r="C518" s="143" t="n">
        <f aca="false">SUM(C492:C517)</f>
        <v>47388270.3970169</v>
      </c>
      <c r="D518" s="143" t="n">
        <f aca="false">SUM(D492:D517)</f>
        <v>2358989.426</v>
      </c>
      <c r="E518" s="143" t="n">
        <f aca="false">SUM(E492:E517)</f>
        <v>5954703.138</v>
      </c>
      <c r="F518" s="143" t="n">
        <f aca="false">SUM(F492:F517)</f>
        <v>0</v>
      </c>
      <c r="G518" s="143" t="n">
        <f aca="false">SUM(G492:G517)</f>
        <v>1694055.99</v>
      </c>
      <c r="H518" s="143" t="n">
        <f aca="false">SUM(H492:H517)</f>
        <v>0</v>
      </c>
      <c r="I518" s="143" t="n">
        <f aca="false">SUM(I492:I517)</f>
        <v>1649563.596</v>
      </c>
      <c r="J518" s="143" t="n">
        <f aca="false">SUM(J492:J517)</f>
        <v>0</v>
      </c>
      <c r="K518" s="143" t="n">
        <f aca="false">SUM(K492:K517)</f>
        <v>0</v>
      </c>
      <c r="L518" s="143" t="n">
        <f aca="false">SUM(L492:L517)</f>
        <v>0</v>
      </c>
      <c r="M518" s="143" t="n">
        <f aca="false">SUM(M492:M517)</f>
        <v>23882077.368</v>
      </c>
      <c r="N518" s="143" t="n">
        <f aca="false">SUM(N492:N517)</f>
        <v>0</v>
      </c>
      <c r="O518" s="143" t="n">
        <f aca="false">SUM(O492:O517)</f>
        <v>2414291.7195</v>
      </c>
      <c r="P518" s="143" t="n">
        <f aca="false">SUM(P492:P517)</f>
        <v>0</v>
      </c>
      <c r="Q518" s="143" t="n">
        <f aca="false">SUM(Q492:Q517)</f>
        <v>77390.55</v>
      </c>
      <c r="R518" s="143" t="n">
        <f aca="false">SUM(R492:R517)</f>
        <v>458044.096</v>
      </c>
      <c r="S518" s="143" t="n">
        <f aca="false">SUM(S492:S517)</f>
        <v>0</v>
      </c>
      <c r="T518" s="144" t="n">
        <f aca="false">SUM(T492:T517)</f>
        <v>7892769.03797</v>
      </c>
      <c r="U518" s="143" t="n">
        <f aca="false">SUM(U492:U517)</f>
        <v>1006385.4755469</v>
      </c>
      <c r="V518" s="165"/>
    </row>
    <row r="519" customFormat="false" ht="12.75" hidden="false" customHeight="true" outlineLevel="0" collapsed="false">
      <c r="A519" s="125" t="n">
        <v>1</v>
      </c>
      <c r="B519" s="126" t="s">
        <v>572</v>
      </c>
      <c r="C519" s="127" t="n">
        <f aca="false">D519+E519+F519+G519+H519+I519+K519+M519+O519+Q519+R519+S519+T519+U519</f>
        <v>130022.51</v>
      </c>
      <c r="D519" s="127"/>
      <c r="E519" s="128"/>
      <c r="F519" s="128"/>
      <c r="G519" s="127"/>
      <c r="H519" s="128"/>
      <c r="I519" s="127"/>
      <c r="J519" s="128"/>
      <c r="K519" s="128"/>
      <c r="L519" s="128"/>
      <c r="M519" s="127"/>
      <c r="N519" s="128"/>
      <c r="O519" s="127"/>
      <c r="P519" s="128"/>
      <c r="Q519" s="127"/>
      <c r="R519" s="127"/>
      <c r="S519" s="127"/>
      <c r="T519" s="129" t="n">
        <v>130022.51</v>
      </c>
      <c r="U519" s="127"/>
      <c r="V519" s="125" t="n">
        <v>2023</v>
      </c>
    </row>
    <row r="520" customFormat="false" ht="12.75" hidden="false" customHeight="true" outlineLevel="0" collapsed="false">
      <c r="A520" s="125" t="n">
        <f aca="false">A519+1</f>
        <v>2</v>
      </c>
      <c r="B520" s="126" t="s">
        <v>573</v>
      </c>
      <c r="C520" s="127" t="n">
        <f aca="false">D520+E520+F520+G520+H520+I520+K520+M520+O520+Q520+R520+S520+T520+U520</f>
        <v>422087.43</v>
      </c>
      <c r="D520" s="127"/>
      <c r="E520" s="127"/>
      <c r="F520" s="128"/>
      <c r="G520" s="127"/>
      <c r="H520" s="128"/>
      <c r="I520" s="127"/>
      <c r="J520" s="128"/>
      <c r="K520" s="128"/>
      <c r="L520" s="128"/>
      <c r="M520" s="127"/>
      <c r="N520" s="128"/>
      <c r="O520" s="127"/>
      <c r="P520" s="128"/>
      <c r="Q520" s="127"/>
      <c r="R520" s="127"/>
      <c r="S520" s="127"/>
      <c r="T520" s="129" t="n">
        <v>422087.43</v>
      </c>
      <c r="U520" s="127"/>
      <c r="V520" s="125" t="n">
        <v>2023</v>
      </c>
    </row>
    <row r="521" customFormat="false" ht="12.75" hidden="false" customHeight="true" outlineLevel="0" collapsed="false">
      <c r="A521" s="125" t="n">
        <f aca="false">A520+1</f>
        <v>3</v>
      </c>
      <c r="B521" s="126" t="s">
        <v>652</v>
      </c>
      <c r="C521" s="127" t="n">
        <f aca="false">D521+E521+F521+G521+H521+I521+K521+M521+O521+Q521+R521+S521+T521+U521</f>
        <v>246932.42</v>
      </c>
      <c r="D521" s="127"/>
      <c r="E521" s="128"/>
      <c r="F521" s="128"/>
      <c r="G521" s="127"/>
      <c r="H521" s="128"/>
      <c r="I521" s="127"/>
      <c r="J521" s="128"/>
      <c r="K521" s="128"/>
      <c r="L521" s="128"/>
      <c r="M521" s="127"/>
      <c r="N521" s="128"/>
      <c r="O521" s="127"/>
      <c r="P521" s="128"/>
      <c r="Q521" s="127"/>
      <c r="R521" s="127"/>
      <c r="S521" s="127"/>
      <c r="T521" s="129" t="n">
        <v>246932.42</v>
      </c>
      <c r="U521" s="127"/>
      <c r="V521" s="125" t="n">
        <v>2023</v>
      </c>
    </row>
    <row r="522" customFormat="false" ht="12.75" hidden="false" customHeight="true" outlineLevel="0" collapsed="false">
      <c r="A522" s="125" t="n">
        <f aca="false">A521+1</f>
        <v>4</v>
      </c>
      <c r="B522" s="126" t="s">
        <v>575</v>
      </c>
      <c r="C522" s="127" t="n">
        <f aca="false">D522+E522+F522+G522+H522+I522+K522+M522+O522+Q522+R522+S522+T522+U522</f>
        <v>335691.27</v>
      </c>
      <c r="D522" s="127"/>
      <c r="E522" s="127"/>
      <c r="F522" s="127"/>
      <c r="G522" s="127"/>
      <c r="H522" s="127"/>
      <c r="I522" s="127"/>
      <c r="J522" s="127"/>
      <c r="K522" s="127"/>
      <c r="L522" s="127"/>
      <c r="M522" s="127"/>
      <c r="N522" s="127"/>
      <c r="O522" s="127"/>
      <c r="P522" s="127"/>
      <c r="Q522" s="127"/>
      <c r="R522" s="127"/>
      <c r="S522" s="127"/>
      <c r="T522" s="129" t="n">
        <v>335691.27</v>
      </c>
      <c r="U522" s="127"/>
      <c r="V522" s="125" t="n">
        <v>2023</v>
      </c>
    </row>
    <row r="523" customFormat="false" ht="12.75" hidden="false" customHeight="true" outlineLevel="0" collapsed="false">
      <c r="A523" s="125" t="n">
        <f aca="false">A522+1</f>
        <v>5</v>
      </c>
      <c r="B523" s="126" t="s">
        <v>576</v>
      </c>
      <c r="C523" s="127" t="n">
        <f aca="false">D523+E523+F523+G523+H523+I523+K523+M523+O523+Q523+R523+S523+T523+U523</f>
        <v>339518.64</v>
      </c>
      <c r="D523" s="127"/>
      <c r="E523" s="127"/>
      <c r="F523" s="127"/>
      <c r="G523" s="127"/>
      <c r="H523" s="127"/>
      <c r="I523" s="127"/>
      <c r="J523" s="127"/>
      <c r="K523" s="127"/>
      <c r="L523" s="127"/>
      <c r="M523" s="127"/>
      <c r="N523" s="127"/>
      <c r="O523" s="127"/>
      <c r="P523" s="127"/>
      <c r="Q523" s="127"/>
      <c r="R523" s="127"/>
      <c r="S523" s="127"/>
      <c r="T523" s="129" t="n">
        <v>339518.64</v>
      </c>
      <c r="U523" s="127"/>
      <c r="V523" s="125" t="n">
        <v>2023</v>
      </c>
    </row>
    <row r="524" customFormat="false" ht="12.75" hidden="false" customHeight="true" outlineLevel="0" collapsed="false">
      <c r="A524" s="125" t="n">
        <f aca="false">A523+1</f>
        <v>6</v>
      </c>
      <c r="B524" s="126" t="s">
        <v>577</v>
      </c>
      <c r="C524" s="127" t="n">
        <f aca="false">D524+E524+F524+G524+H524+I524+K524+M524+O524+Q524+R524+S524+T524+U524</f>
        <v>241481.7</v>
      </c>
      <c r="D524" s="127"/>
      <c r="E524" s="127"/>
      <c r="F524" s="127"/>
      <c r="G524" s="127"/>
      <c r="H524" s="127"/>
      <c r="I524" s="127"/>
      <c r="J524" s="127"/>
      <c r="K524" s="127"/>
      <c r="L524" s="127"/>
      <c r="M524" s="127"/>
      <c r="N524" s="127"/>
      <c r="O524" s="127"/>
      <c r="P524" s="127"/>
      <c r="Q524" s="127"/>
      <c r="R524" s="127"/>
      <c r="S524" s="128"/>
      <c r="T524" s="129" t="n">
        <v>241481.7</v>
      </c>
      <c r="U524" s="127"/>
      <c r="V524" s="125" t="n">
        <v>2023</v>
      </c>
    </row>
    <row r="525" customFormat="false" ht="12.75" hidden="false" customHeight="true" outlineLevel="0" collapsed="false">
      <c r="A525" s="125" t="n">
        <f aca="false">A524+1</f>
        <v>7</v>
      </c>
      <c r="B525" s="126" t="s">
        <v>653</v>
      </c>
      <c r="C525" s="127" t="n">
        <f aca="false">D525+E525+F525+G525+H525+I525+K525+M525+O525+Q525+R525+S525+T525+U525</f>
        <v>428957.24</v>
      </c>
      <c r="D525" s="127"/>
      <c r="E525" s="127"/>
      <c r="F525" s="127"/>
      <c r="G525" s="127"/>
      <c r="H525" s="127"/>
      <c r="I525" s="127"/>
      <c r="J525" s="127"/>
      <c r="K525" s="127"/>
      <c r="L525" s="127"/>
      <c r="M525" s="127"/>
      <c r="N525" s="127"/>
      <c r="O525" s="127"/>
      <c r="P525" s="127"/>
      <c r="Q525" s="127"/>
      <c r="R525" s="127"/>
      <c r="S525" s="127"/>
      <c r="T525" s="129" t="n">
        <v>428957.24</v>
      </c>
      <c r="U525" s="127"/>
      <c r="V525" s="125" t="n">
        <v>2023</v>
      </c>
    </row>
    <row r="526" customFormat="false" ht="12.75" hidden="false" customHeight="true" outlineLevel="0" collapsed="false">
      <c r="A526" s="125" t="n">
        <f aca="false">A525+1</f>
        <v>8</v>
      </c>
      <c r="B526" s="126" t="s">
        <v>579</v>
      </c>
      <c r="C526" s="127" t="n">
        <f aca="false">D526+E526+F526+G526+H526+I526+K526+M526+O526+Q526+R526+S526+T526+U526</f>
        <v>395076.17285304</v>
      </c>
      <c r="D526" s="127"/>
      <c r="E526" s="127"/>
      <c r="F526" s="127"/>
      <c r="G526" s="127"/>
      <c r="H526" s="127"/>
      <c r="I526" s="127"/>
      <c r="J526" s="127"/>
      <c r="K526" s="127"/>
      <c r="L526" s="127"/>
      <c r="M526" s="127"/>
      <c r="N526" s="127"/>
      <c r="O526" s="127"/>
      <c r="P526" s="127"/>
      <c r="Q526" s="127"/>
      <c r="R526" s="127"/>
      <c r="S526" s="127"/>
      <c r="T526" s="129" t="n">
        <v>395076.17285304</v>
      </c>
      <c r="U526" s="127"/>
      <c r="V526" s="125" t="n">
        <v>2023</v>
      </c>
    </row>
    <row r="527" customFormat="false" ht="12.75" hidden="false" customHeight="true" outlineLevel="0" collapsed="false">
      <c r="A527" s="125" t="n">
        <f aca="false">A526+1</f>
        <v>9</v>
      </c>
      <c r="B527" s="126" t="s">
        <v>580</v>
      </c>
      <c r="C527" s="127" t="n">
        <f aca="false">D527+E527+F527+G527+H527+I527+K527+M527+O527+Q527+R527+S527+T527+U527</f>
        <v>258790.19</v>
      </c>
      <c r="D527" s="127"/>
      <c r="E527" s="127"/>
      <c r="F527" s="127"/>
      <c r="G527" s="127"/>
      <c r="H527" s="127"/>
      <c r="I527" s="127"/>
      <c r="J527" s="127"/>
      <c r="K527" s="127"/>
      <c r="L527" s="127"/>
      <c r="M527" s="127"/>
      <c r="N527" s="127"/>
      <c r="O527" s="127"/>
      <c r="P527" s="127"/>
      <c r="Q527" s="127"/>
      <c r="R527" s="127"/>
      <c r="S527" s="127"/>
      <c r="T527" s="129" t="n">
        <v>258790.19</v>
      </c>
      <c r="U527" s="127"/>
      <c r="V527" s="125" t="n">
        <v>2023</v>
      </c>
    </row>
    <row r="528" customFormat="false" ht="12.75" hidden="false" customHeight="true" outlineLevel="0" collapsed="false">
      <c r="A528" s="125" t="n">
        <f aca="false">A527+1</f>
        <v>10</v>
      </c>
      <c r="B528" s="126" t="s">
        <v>581</v>
      </c>
      <c r="C528" s="127" t="n">
        <f aca="false">D528+E528+F528+G528+H528+I528+K528+M528+O528+Q528+R528+S528+T528+U528</f>
        <v>241481.7</v>
      </c>
      <c r="D528" s="127"/>
      <c r="E528" s="127"/>
      <c r="F528" s="127"/>
      <c r="G528" s="127"/>
      <c r="H528" s="127"/>
      <c r="I528" s="127"/>
      <c r="J528" s="127"/>
      <c r="K528" s="127"/>
      <c r="L528" s="127"/>
      <c r="M528" s="127"/>
      <c r="N528" s="127"/>
      <c r="O528" s="127"/>
      <c r="P528" s="127"/>
      <c r="Q528" s="127"/>
      <c r="R528" s="127"/>
      <c r="S528" s="127"/>
      <c r="T528" s="129" t="n">
        <v>241481.7</v>
      </c>
      <c r="U528" s="127"/>
      <c r="V528" s="125" t="n">
        <v>2023</v>
      </c>
    </row>
    <row r="529" customFormat="false" ht="12.75" hidden="false" customHeight="true" outlineLevel="0" collapsed="false">
      <c r="A529" s="151" t="n">
        <f aca="false">A528+1</f>
        <v>11</v>
      </c>
      <c r="B529" s="152" t="s">
        <v>582</v>
      </c>
      <c r="C529" s="127" t="n">
        <f aca="false">D529+E529+F529+G529+H529+I529+K529+M529+O529+Q529+R529+S529+T529+U529</f>
        <v>31476750.7792397</v>
      </c>
      <c r="D529" s="127" t="n">
        <v>1919565.138</v>
      </c>
      <c r="E529" s="127" t="n">
        <v>7911333.594</v>
      </c>
      <c r="F529" s="127"/>
      <c r="G529" s="127" t="n">
        <v>982095.87</v>
      </c>
      <c r="H529" s="127"/>
      <c r="I529" s="127" t="n">
        <v>1262591.148</v>
      </c>
      <c r="J529" s="127"/>
      <c r="K529" s="127"/>
      <c r="L529" s="127"/>
      <c r="M529" s="127" t="n">
        <v>14032736.634</v>
      </c>
      <c r="N529" s="127"/>
      <c r="O529" s="127" t="n">
        <v>2390534.5535</v>
      </c>
      <c r="P529" s="127"/>
      <c r="Q529" s="127"/>
      <c r="R529" s="127" t="n">
        <v>608550.848</v>
      </c>
      <c r="S529" s="128"/>
      <c r="T529" s="129" t="n">
        <v>1746444.46713</v>
      </c>
      <c r="U529" s="127" t="n">
        <v>622898.5266097</v>
      </c>
      <c r="V529" s="125" t="n">
        <v>2023</v>
      </c>
    </row>
    <row r="530" customFormat="false" ht="12.75" hidden="false" customHeight="true" outlineLevel="0" collapsed="false">
      <c r="A530" s="151" t="n">
        <f aca="false">A529+1</f>
        <v>12</v>
      </c>
      <c r="B530" s="152" t="s">
        <v>583</v>
      </c>
      <c r="C530" s="127" t="n">
        <f aca="false">D530+E530+F530+G530+H530+I530+K530+M530+O530+Q530+R530+S530+T530+U530</f>
        <v>19426576.7803212</v>
      </c>
      <c r="D530" s="127" t="n">
        <v>1515812.697</v>
      </c>
      <c r="E530" s="127" t="n">
        <v>4317848.64</v>
      </c>
      <c r="F530" s="127"/>
      <c r="G530" s="127" t="n">
        <v>557271.414</v>
      </c>
      <c r="H530" s="127"/>
      <c r="I530" s="127" t="n">
        <v>819153.972</v>
      </c>
      <c r="J530" s="127"/>
      <c r="K530" s="127"/>
      <c r="L530" s="127"/>
      <c r="M530" s="127" t="n">
        <v>7616968.758</v>
      </c>
      <c r="N530" s="127"/>
      <c r="O530" s="127" t="n">
        <v>2308443.165</v>
      </c>
      <c r="P530" s="127"/>
      <c r="Q530" s="127"/>
      <c r="R530" s="127" t="n">
        <v>283293.99</v>
      </c>
      <c r="S530" s="127" t="n">
        <v>545491.422</v>
      </c>
      <c r="T530" s="129" t="n">
        <v>1077857.04348</v>
      </c>
      <c r="U530" s="127" t="n">
        <v>384435.6788412</v>
      </c>
      <c r="V530" s="125" t="n">
        <v>2023</v>
      </c>
    </row>
    <row r="531" customFormat="false" ht="12.75" hidden="false" customHeight="true" outlineLevel="0" collapsed="false">
      <c r="A531" s="151" t="n">
        <f aca="false">A530+1</f>
        <v>13</v>
      </c>
      <c r="B531" s="152" t="s">
        <v>584</v>
      </c>
      <c r="C531" s="127" t="n">
        <f aca="false">D531+E531+F531+G531+H531+I531+K531+M531+O531+Q531+R531+S531+T531+U531</f>
        <v>50952548.320268</v>
      </c>
      <c r="D531" s="127" t="n">
        <v>3975714.33</v>
      </c>
      <c r="E531" s="127" t="n">
        <v>11324969.6</v>
      </c>
      <c r="F531" s="127"/>
      <c r="G531" s="127" t="n">
        <v>1461626.46</v>
      </c>
      <c r="H531" s="127"/>
      <c r="I531" s="127" t="n">
        <v>2148499.08</v>
      </c>
      <c r="J531" s="127"/>
      <c r="K531" s="127"/>
      <c r="L531" s="127"/>
      <c r="M531" s="127" t="n">
        <v>19977990.62</v>
      </c>
      <c r="N531" s="127"/>
      <c r="O531" s="127" t="n">
        <v>6054646.85</v>
      </c>
      <c r="P531" s="127"/>
      <c r="Q531" s="127"/>
      <c r="R531" s="127" t="n">
        <v>743031.1</v>
      </c>
      <c r="S531" s="127" t="n">
        <v>1430729.58</v>
      </c>
      <c r="T531" s="129" t="n">
        <v>2827032.4572</v>
      </c>
      <c r="U531" s="127" t="n">
        <v>1008308.243068</v>
      </c>
      <c r="V531" s="125" t="n">
        <v>2023</v>
      </c>
    </row>
    <row r="532" customFormat="false" ht="12.75" hidden="false" customHeight="true" outlineLevel="0" collapsed="false">
      <c r="A532" s="125" t="n">
        <f aca="false">A531+1</f>
        <v>14</v>
      </c>
      <c r="B532" s="126" t="s">
        <v>585</v>
      </c>
      <c r="C532" s="127" t="n">
        <f aca="false">D532+E532+F532+G532+H532+I532+K532+M532+O532+Q532+R532+S532+T532+U532</f>
        <v>669891.06</v>
      </c>
      <c r="D532" s="127"/>
      <c r="E532" s="127"/>
      <c r="F532" s="128"/>
      <c r="G532" s="127"/>
      <c r="H532" s="128"/>
      <c r="I532" s="127"/>
      <c r="J532" s="128"/>
      <c r="K532" s="128"/>
      <c r="L532" s="128"/>
      <c r="M532" s="127"/>
      <c r="N532" s="128"/>
      <c r="O532" s="127"/>
      <c r="P532" s="128"/>
      <c r="Q532" s="127"/>
      <c r="R532" s="127"/>
      <c r="S532" s="127"/>
      <c r="T532" s="129" t="n">
        <v>669891.06</v>
      </c>
      <c r="U532" s="127"/>
      <c r="V532" s="125" t="n">
        <v>2023</v>
      </c>
    </row>
    <row r="533" customFormat="false" ht="12.75" hidden="false" customHeight="true" outlineLevel="0" collapsed="false">
      <c r="A533" s="151" t="n">
        <f aca="false">A532+1</f>
        <v>15</v>
      </c>
      <c r="B533" s="152" t="s">
        <v>586</v>
      </c>
      <c r="C533" s="127" t="n">
        <f aca="false">D533+E533+F533+G533+H533+I533+K533+M533+O533+Q533+R533+S533+T533+U533</f>
        <v>24289756.12162</v>
      </c>
      <c r="D533" s="127" t="n">
        <v>1347061.71</v>
      </c>
      <c r="E533" s="127" t="n">
        <v>3837155.2</v>
      </c>
      <c r="F533" s="128"/>
      <c r="G533" s="127" t="n">
        <v>495232.02</v>
      </c>
      <c r="H533" s="128"/>
      <c r="I533" s="127" t="n">
        <v>727959.96</v>
      </c>
      <c r="J533" s="128"/>
      <c r="K533" s="128"/>
      <c r="L533" s="128"/>
      <c r="M533" s="127" t="n">
        <v>6768993.94</v>
      </c>
      <c r="N533" s="128"/>
      <c r="O533" s="127" t="n">
        <v>2051450.95</v>
      </c>
      <c r="P533" s="128"/>
      <c r="Q533" s="127" t="n">
        <v>6497025.36</v>
      </c>
      <c r="R533" s="127" t="n">
        <v>251755.7</v>
      </c>
      <c r="S533" s="127" t="n">
        <v>484763.46</v>
      </c>
      <c r="T533" s="129" t="n">
        <v>1347683.898</v>
      </c>
      <c r="U533" s="127" t="n">
        <v>480673.92362</v>
      </c>
      <c r="V533" s="125" t="n">
        <v>2023</v>
      </c>
    </row>
    <row r="534" customFormat="false" ht="12.75" hidden="false" customHeight="true" outlineLevel="0" collapsed="false">
      <c r="A534" s="151" t="n">
        <f aca="false">A533+1</f>
        <v>16</v>
      </c>
      <c r="B534" s="152" t="s">
        <v>587</v>
      </c>
      <c r="C534" s="127" t="n">
        <f aca="false">D534+E534+F534+G534+H534+I534+K534+M534+O534+Q534+R534+S534+T534+U534</f>
        <v>20199879.20699</v>
      </c>
      <c r="D534" s="127" t="n">
        <v>1336838.86</v>
      </c>
      <c r="E534" s="127" t="n">
        <v>3032501.5</v>
      </c>
      <c r="F534" s="128"/>
      <c r="G534" s="127" t="n">
        <v>486075.66</v>
      </c>
      <c r="H534" s="128"/>
      <c r="I534" s="127" t="n">
        <v>711110.4</v>
      </c>
      <c r="J534" s="128"/>
      <c r="K534" s="128"/>
      <c r="L534" s="128"/>
      <c r="M534" s="127" t="n">
        <v>7101769.64</v>
      </c>
      <c r="N534" s="128"/>
      <c r="O534" s="127" t="n">
        <v>1122824.57</v>
      </c>
      <c r="P534" s="128"/>
      <c r="Q534" s="127" t="n">
        <v>4516866.76</v>
      </c>
      <c r="R534" s="127" t="n">
        <v>230732.74</v>
      </c>
      <c r="S534" s="127" t="n">
        <v>140657.72</v>
      </c>
      <c r="T534" s="129" t="n">
        <v>1120762.671</v>
      </c>
      <c r="U534" s="127" t="n">
        <v>399738.68599</v>
      </c>
      <c r="V534" s="125" t="n">
        <v>2023</v>
      </c>
    </row>
    <row r="535" customFormat="false" ht="12.75" hidden="false" customHeight="true" outlineLevel="0" collapsed="false">
      <c r="A535" s="125" t="n">
        <f aca="false">A534+1</f>
        <v>17</v>
      </c>
      <c r="B535" s="126" t="s">
        <v>588</v>
      </c>
      <c r="C535" s="127" t="n">
        <f aca="false">D535+E535+F535+G535+H535+I535+K535+M535+O535+Q535+R535+S535+T535+U535</f>
        <v>845913.47304</v>
      </c>
      <c r="D535" s="127"/>
      <c r="E535" s="127"/>
      <c r="F535" s="128"/>
      <c r="G535" s="127"/>
      <c r="H535" s="128"/>
      <c r="I535" s="127"/>
      <c r="J535" s="128"/>
      <c r="K535" s="128"/>
      <c r="L535" s="128"/>
      <c r="M535" s="127"/>
      <c r="N535" s="128"/>
      <c r="O535" s="127"/>
      <c r="P535" s="128"/>
      <c r="Q535" s="127"/>
      <c r="R535" s="127"/>
      <c r="S535" s="127"/>
      <c r="T535" s="129" t="n">
        <v>845913.47304</v>
      </c>
      <c r="U535" s="127"/>
      <c r="V535" s="125" t="n">
        <v>2023</v>
      </c>
    </row>
    <row r="536" customFormat="false" ht="12.75" hidden="false" customHeight="true" outlineLevel="0" collapsed="false">
      <c r="A536" s="125" t="n">
        <f aca="false">A535+1</f>
        <v>18</v>
      </c>
      <c r="B536" s="126" t="s">
        <v>589</v>
      </c>
      <c r="C536" s="127" t="n">
        <f aca="false">D536+E536+F536+G536+H536+I536+K536+M536+O536+Q536+R536+S536+T536+U536</f>
        <v>602081.92</v>
      </c>
      <c r="D536" s="127"/>
      <c r="E536" s="127"/>
      <c r="F536" s="128"/>
      <c r="G536" s="127"/>
      <c r="H536" s="128"/>
      <c r="I536" s="127"/>
      <c r="J536" s="128"/>
      <c r="K536" s="128"/>
      <c r="L536" s="128"/>
      <c r="M536" s="127"/>
      <c r="N536" s="128"/>
      <c r="O536" s="127"/>
      <c r="P536" s="128"/>
      <c r="Q536" s="127"/>
      <c r="R536" s="127"/>
      <c r="S536" s="127"/>
      <c r="T536" s="129" t="n">
        <v>602081.92</v>
      </c>
      <c r="U536" s="127"/>
      <c r="V536" s="125" t="n">
        <v>2023</v>
      </c>
    </row>
    <row r="537" customFormat="false" ht="12.75" hidden="false" customHeight="true" outlineLevel="0" collapsed="false">
      <c r="A537" s="125" t="n">
        <f aca="false">A536+1</f>
        <v>19</v>
      </c>
      <c r="B537" s="126" t="s">
        <v>560</v>
      </c>
      <c r="C537" s="127" t="n">
        <f aca="false">D537+E537+F537+G537+H537+I537+K537+M537+O537+Q537+R537+S537+T537+U537</f>
        <v>19631247.57</v>
      </c>
      <c r="D537" s="127" t="n">
        <v>3666043.26</v>
      </c>
      <c r="E537" s="127"/>
      <c r="F537" s="128"/>
      <c r="G537" s="127"/>
      <c r="H537" s="128"/>
      <c r="I537" s="127"/>
      <c r="J537" s="128"/>
      <c r="K537" s="128"/>
      <c r="L537" s="128"/>
      <c r="M537" s="127" t="n">
        <v>9032204.31</v>
      </c>
      <c r="N537" s="127"/>
      <c r="O537" s="127"/>
      <c r="P537" s="127"/>
      <c r="Q537" s="127" t="n">
        <v>6759123.8</v>
      </c>
      <c r="R537" s="127"/>
      <c r="S537" s="127"/>
      <c r="T537" s="129"/>
      <c r="U537" s="127" t="n">
        <v>173876.2</v>
      </c>
      <c r="V537" s="125" t="n">
        <v>2023</v>
      </c>
    </row>
    <row r="538" customFormat="false" ht="12.75" hidden="false" customHeight="true" outlineLevel="0" collapsed="false">
      <c r="A538" s="154" t="s">
        <v>590</v>
      </c>
      <c r="B538" s="154"/>
      <c r="C538" s="143" t="n">
        <f aca="false">SUM(C519:C537)</f>
        <v>171134684.504332</v>
      </c>
      <c r="D538" s="143" t="n">
        <f aca="false">SUM(D519:D537)</f>
        <v>13761035.995</v>
      </c>
      <c r="E538" s="143" t="n">
        <f aca="false">SUM(E519:E537)</f>
        <v>30423808.534</v>
      </c>
      <c r="F538" s="143" t="n">
        <f aca="false">SUM(F519:F537)</f>
        <v>0</v>
      </c>
      <c r="G538" s="143" t="n">
        <f aca="false">SUM(G519:G537)</f>
        <v>3982301.424</v>
      </c>
      <c r="H538" s="143" t="n">
        <f aca="false">SUM(H519:H537)</f>
        <v>0</v>
      </c>
      <c r="I538" s="143" t="n">
        <f aca="false">SUM(I519:I537)</f>
        <v>5669314.56</v>
      </c>
      <c r="J538" s="143" t="n">
        <f aca="false">SUM(J519:J537)</f>
        <v>0</v>
      </c>
      <c r="K538" s="143" t="n">
        <f aca="false">SUM(K519:K537)</f>
        <v>0</v>
      </c>
      <c r="L538" s="143" t="n">
        <f aca="false">SUM(L519:L537)</f>
        <v>0</v>
      </c>
      <c r="M538" s="143" t="n">
        <f aca="false">SUM(M519:M537)</f>
        <v>64530663.902</v>
      </c>
      <c r="N538" s="143" t="n">
        <f aca="false">SUM(N519:N537)</f>
        <v>0</v>
      </c>
      <c r="O538" s="143" t="n">
        <f aca="false">SUM(O519:O537)</f>
        <v>13927900.0885</v>
      </c>
      <c r="P538" s="143" t="n">
        <f aca="false">SUM(P519:P537)</f>
        <v>0</v>
      </c>
      <c r="Q538" s="143" t="n">
        <f aca="false">SUM(Q519:Q537)</f>
        <v>17773015.92</v>
      </c>
      <c r="R538" s="143" t="n">
        <f aca="false">SUM(R519:R537)</f>
        <v>2117364.378</v>
      </c>
      <c r="S538" s="143" t="n">
        <f aca="false">SUM(S519:S537)</f>
        <v>2601642.182</v>
      </c>
      <c r="T538" s="143" t="n">
        <f aca="false">SUM(T519:T537)</f>
        <v>13277706.262703</v>
      </c>
      <c r="U538" s="143" t="n">
        <f aca="false">SUM(U519:U537)</f>
        <v>3069931.2581289</v>
      </c>
      <c r="V538" s="165"/>
    </row>
    <row r="539" customFormat="false" ht="12.75" hidden="false" customHeight="true" outlineLevel="0" collapsed="false">
      <c r="A539" s="125" t="n">
        <v>1</v>
      </c>
      <c r="B539" s="126" t="s">
        <v>591</v>
      </c>
      <c r="C539" s="127" t="n">
        <f aca="false">D539+E539+F539+G539+H539+I539+K539+M539+O539+Q539+R539+S539+T539+U539</f>
        <v>443448.41</v>
      </c>
      <c r="D539" s="127"/>
      <c r="E539" s="127"/>
      <c r="F539" s="127"/>
      <c r="G539" s="127"/>
      <c r="H539" s="127"/>
      <c r="I539" s="127"/>
      <c r="J539" s="127"/>
      <c r="K539" s="127"/>
      <c r="L539" s="127"/>
      <c r="M539" s="127"/>
      <c r="N539" s="127"/>
      <c r="O539" s="127"/>
      <c r="P539" s="127"/>
      <c r="Q539" s="127"/>
      <c r="R539" s="127"/>
      <c r="S539" s="127"/>
      <c r="T539" s="129" t="n">
        <v>443448.41</v>
      </c>
      <c r="U539" s="127"/>
      <c r="V539" s="125" t="n">
        <v>2024</v>
      </c>
    </row>
    <row r="540" customFormat="false" ht="12.75" hidden="false" customHeight="true" outlineLevel="0" collapsed="false">
      <c r="A540" s="125" t="n">
        <v>2</v>
      </c>
      <c r="B540" s="126" t="s">
        <v>560</v>
      </c>
      <c r="C540" s="127" t="n">
        <f aca="false">D540+E540+F540+G540+H540+I540+K540+M540+O540+Q540+R540+S540+T540+U540</f>
        <v>9460128.43</v>
      </c>
      <c r="D540" s="127"/>
      <c r="E540" s="127" t="n">
        <v>6701519.28</v>
      </c>
      <c r="F540" s="127"/>
      <c r="G540" s="127" t="n">
        <v>1350691.1</v>
      </c>
      <c r="H540" s="127"/>
      <c r="I540" s="127" t="n">
        <v>1324128.61</v>
      </c>
      <c r="J540" s="127"/>
      <c r="K540" s="127"/>
      <c r="L540" s="127"/>
      <c r="M540" s="127"/>
      <c r="N540" s="127"/>
      <c r="O540" s="127"/>
      <c r="P540" s="127"/>
      <c r="Q540" s="127"/>
      <c r="R540" s="127"/>
      <c r="S540" s="127"/>
      <c r="T540" s="127"/>
      <c r="U540" s="127" t="n">
        <v>83789.44</v>
      </c>
      <c r="V540" s="125" t="n">
        <v>2024</v>
      </c>
    </row>
    <row r="541" customFormat="false" ht="12.75" hidden="false" customHeight="true" outlineLevel="0" collapsed="false">
      <c r="A541" s="125" t="n">
        <v>3</v>
      </c>
      <c r="B541" s="126" t="s">
        <v>646</v>
      </c>
      <c r="C541" s="127" t="n">
        <f aca="false">D541+E541+F541+G541+H541+I541+K541+M541+O541+Q541+R541+S541+T541+U541</f>
        <v>19067762.8068</v>
      </c>
      <c r="D541" s="127"/>
      <c r="E541" s="127"/>
      <c r="F541" s="127"/>
      <c r="G541" s="127"/>
      <c r="H541" s="127"/>
      <c r="I541" s="127"/>
      <c r="J541" s="127"/>
      <c r="K541" s="127"/>
      <c r="L541" s="127"/>
      <c r="M541" s="127"/>
      <c r="N541" s="127"/>
      <c r="O541" s="127"/>
      <c r="P541" s="127"/>
      <c r="Q541" s="127" t="n">
        <v>18668262</v>
      </c>
      <c r="R541" s="127"/>
      <c r="S541" s="127"/>
      <c r="T541" s="129"/>
      <c r="U541" s="127" t="n">
        <f aca="false">Q541*2.14%</f>
        <v>399500.8068</v>
      </c>
      <c r="V541" s="125" t="n">
        <v>2024</v>
      </c>
    </row>
    <row r="542" customFormat="false" ht="12.75" hidden="false" customHeight="true" outlineLevel="0" collapsed="false">
      <c r="A542" s="125" t="n">
        <v>4</v>
      </c>
      <c r="B542" s="126" t="s">
        <v>592</v>
      </c>
      <c r="C542" s="127" t="n">
        <f aca="false">D542+E542+F542+G542+H542+I542+K542+M542+O542+Q542+R542+S542+T542+U542</f>
        <v>821262.64</v>
      </c>
      <c r="D542" s="127"/>
      <c r="E542" s="127"/>
      <c r="F542" s="127"/>
      <c r="G542" s="127"/>
      <c r="H542" s="127"/>
      <c r="I542" s="127"/>
      <c r="J542" s="127"/>
      <c r="K542" s="127"/>
      <c r="L542" s="149"/>
      <c r="M542" s="127"/>
      <c r="N542" s="125"/>
      <c r="O542" s="127"/>
      <c r="P542" s="127"/>
      <c r="Q542" s="127"/>
      <c r="R542" s="127"/>
      <c r="S542" s="127"/>
      <c r="T542" s="129" t="n">
        <v>821262.64</v>
      </c>
      <c r="U542" s="127"/>
      <c r="V542" s="125" t="n">
        <v>2024</v>
      </c>
    </row>
    <row r="543" customFormat="false" ht="12.75" hidden="false" customHeight="true" outlineLevel="0" collapsed="false">
      <c r="A543" s="125" t="n">
        <v>5</v>
      </c>
      <c r="B543" s="126" t="s">
        <v>593</v>
      </c>
      <c r="C543" s="127" t="n">
        <f aca="false">D543+E543+F543+G543+H543+I543+K543+M543+O543+Q543+R543+S543+T543+U543</f>
        <v>629232.87</v>
      </c>
      <c r="D543" s="127"/>
      <c r="E543" s="127"/>
      <c r="F543" s="127"/>
      <c r="G543" s="127"/>
      <c r="H543" s="127"/>
      <c r="I543" s="127"/>
      <c r="J543" s="127"/>
      <c r="K543" s="127"/>
      <c r="L543" s="127"/>
      <c r="M543" s="127"/>
      <c r="N543" s="127"/>
      <c r="O543" s="127"/>
      <c r="P543" s="127"/>
      <c r="Q543" s="127"/>
      <c r="R543" s="127"/>
      <c r="S543" s="127"/>
      <c r="T543" s="129" t="n">
        <v>629232.87</v>
      </c>
      <c r="U543" s="127"/>
      <c r="V543" s="125" t="n">
        <v>2024</v>
      </c>
    </row>
    <row r="544" customFormat="false" ht="12.75" hidden="false" customHeight="true" outlineLevel="0" collapsed="false">
      <c r="A544" s="151" t="n">
        <v>6</v>
      </c>
      <c r="B544" s="152" t="s">
        <v>594</v>
      </c>
      <c r="C544" s="127" t="n">
        <f aca="false">D544+E544+F544+G544+H544+I544+K544+M544+O544+Q544+R544+S544+T544+U544</f>
        <v>17643552.2350212</v>
      </c>
      <c r="D544" s="127" t="n">
        <v>1376687.247</v>
      </c>
      <c r="E544" s="127" t="n">
        <v>3921544.64</v>
      </c>
      <c r="F544" s="127"/>
      <c r="G544" s="127" t="n">
        <v>506123.514</v>
      </c>
      <c r="H544" s="127"/>
      <c r="I544" s="127" t="n">
        <v>743969.772</v>
      </c>
      <c r="J544" s="127"/>
      <c r="K544" s="127"/>
      <c r="L544" s="127"/>
      <c r="M544" s="127" t="n">
        <v>6917862.458</v>
      </c>
      <c r="N544" s="127"/>
      <c r="O544" s="127" t="n">
        <v>2096567.915</v>
      </c>
      <c r="P544" s="127"/>
      <c r="Q544" s="127"/>
      <c r="R544" s="127" t="n">
        <v>257292.49</v>
      </c>
      <c r="S544" s="127" t="n">
        <v>495424.722</v>
      </c>
      <c r="T544" s="129" t="n">
        <v>978928.36</v>
      </c>
      <c r="U544" s="127" t="n">
        <v>349151.1170212</v>
      </c>
      <c r="V544" s="125" t="n">
        <v>2024</v>
      </c>
    </row>
    <row r="545" customFormat="false" ht="12.75" hidden="false" customHeight="true" outlineLevel="0" collapsed="false">
      <c r="A545" s="151" t="n">
        <v>7</v>
      </c>
      <c r="B545" s="152" t="s">
        <v>595</v>
      </c>
      <c r="C545" s="127" t="n">
        <f aca="false">D545+E545+F545+G545+H545+I545+K545+M545+O545+Q545+R545+S545+T545+U545</f>
        <v>11854755.35672</v>
      </c>
      <c r="D545" s="127" t="n">
        <v>784554.08</v>
      </c>
      <c r="E545" s="127" t="n">
        <v>1779692</v>
      </c>
      <c r="F545" s="127"/>
      <c r="G545" s="127" t="n">
        <v>285264.48</v>
      </c>
      <c r="H545" s="127"/>
      <c r="I545" s="127" t="n">
        <v>417331.2</v>
      </c>
      <c r="J545" s="127"/>
      <c r="K545" s="127"/>
      <c r="L545" s="127"/>
      <c r="M545" s="127" t="n">
        <v>4167833.92</v>
      </c>
      <c r="N545" s="127"/>
      <c r="O545" s="127" t="n">
        <v>658954.96</v>
      </c>
      <c r="P545" s="127"/>
      <c r="Q545" s="127" t="n">
        <v>2650825.28</v>
      </c>
      <c r="R545" s="127" t="n">
        <v>135410.72</v>
      </c>
      <c r="S545" s="127" t="n">
        <v>82548.16</v>
      </c>
      <c r="T545" s="129" t="n">
        <v>657744.88</v>
      </c>
      <c r="U545" s="127" t="n">
        <v>234595.67672</v>
      </c>
      <c r="V545" s="125" t="n">
        <v>2024</v>
      </c>
    </row>
    <row r="546" customFormat="false" ht="12.75" hidden="false" customHeight="true" outlineLevel="0" collapsed="false">
      <c r="A546" s="151" t="n">
        <v>8</v>
      </c>
      <c r="B546" s="152" t="s">
        <v>596</v>
      </c>
      <c r="C546" s="127" t="n">
        <f aca="false">D546+E546+F546+G546+H546+I546+K546+M546+O546+Q546+R546+S546+T546+U546</f>
        <v>30174025.2449532</v>
      </c>
      <c r="D546" s="127" t="n">
        <v>1309646.266</v>
      </c>
      <c r="E546" s="127" t="n">
        <v>7599972.49</v>
      </c>
      <c r="F546" s="127"/>
      <c r="G546" s="127" t="n">
        <v>1119837.952</v>
      </c>
      <c r="H546" s="127"/>
      <c r="I546" s="127" t="n">
        <v>1067372.592</v>
      </c>
      <c r="J546" s="127"/>
      <c r="K546" s="127"/>
      <c r="L546" s="127"/>
      <c r="M546" s="127" t="n">
        <v>4456607.804</v>
      </c>
      <c r="N546" s="127"/>
      <c r="O546" s="127" t="n">
        <v>1713075.136</v>
      </c>
      <c r="P546" s="127"/>
      <c r="Q546" s="127" t="n">
        <v>10107992.484</v>
      </c>
      <c r="R546" s="127" t="n">
        <v>517689.77</v>
      </c>
      <c r="S546" s="127" t="n">
        <v>359833.942</v>
      </c>
      <c r="T546" s="129" t="n">
        <v>1695121.71</v>
      </c>
      <c r="U546" s="127" t="n">
        <v>226875.0989532</v>
      </c>
      <c r="V546" s="125" t="n">
        <v>2024</v>
      </c>
    </row>
    <row r="547" customFormat="false" ht="12.75" hidden="false" customHeight="true" outlineLevel="0" collapsed="false">
      <c r="A547" s="151" t="n">
        <v>9</v>
      </c>
      <c r="B547" s="152" t="s">
        <v>597</v>
      </c>
      <c r="C547" s="127" t="n">
        <f aca="false">D547+E547+F547+G547+H547+I547+K547+M547+O547+Q547+R547+S547+T547+U547</f>
        <v>18952010.21423</v>
      </c>
      <c r="D547" s="127" t="n">
        <v>1254254.22</v>
      </c>
      <c r="E547" s="127" t="n">
        <v>2845165.5</v>
      </c>
      <c r="F547" s="127"/>
      <c r="G547" s="127" t="n">
        <v>456047.82</v>
      </c>
      <c r="H547" s="127"/>
      <c r="I547" s="127" t="n">
        <v>667180.8</v>
      </c>
      <c r="J547" s="127"/>
      <c r="K547" s="127"/>
      <c r="L547" s="127"/>
      <c r="M547" s="127" t="n">
        <v>6663050.28</v>
      </c>
      <c r="N547" s="127"/>
      <c r="O547" s="127" t="n">
        <v>1053460.89</v>
      </c>
      <c r="P547" s="127"/>
      <c r="Q547" s="127" t="n">
        <v>4237832.52</v>
      </c>
      <c r="R547" s="127" t="n">
        <v>216478.98</v>
      </c>
      <c r="S547" s="127" t="n">
        <v>131968.44</v>
      </c>
      <c r="T547" s="129" t="n">
        <v>1051526.36</v>
      </c>
      <c r="U547" s="127" t="n">
        <v>375044.40423</v>
      </c>
      <c r="V547" s="125" t="n">
        <v>2024</v>
      </c>
    </row>
    <row r="548" customFormat="false" ht="12.75" hidden="false" customHeight="true" outlineLevel="0" collapsed="false">
      <c r="A548" s="125" t="n">
        <v>10</v>
      </c>
      <c r="B548" s="126" t="s">
        <v>598</v>
      </c>
      <c r="C548" s="127" t="n">
        <f aca="false">D548+E548+F548+G548+H548+I548+K548+M548+O548+Q548+R548+S548+T548+U548</f>
        <v>388162.39</v>
      </c>
      <c r="D548" s="127"/>
      <c r="E548" s="127"/>
      <c r="F548" s="128"/>
      <c r="G548" s="127"/>
      <c r="H548" s="128"/>
      <c r="I548" s="127"/>
      <c r="J548" s="128"/>
      <c r="K548" s="128"/>
      <c r="L548" s="128"/>
      <c r="M548" s="127"/>
      <c r="N548" s="128"/>
      <c r="O548" s="127"/>
      <c r="P548" s="128"/>
      <c r="Q548" s="127"/>
      <c r="R548" s="127"/>
      <c r="S548" s="127"/>
      <c r="T548" s="129" t="n">
        <v>388162.39</v>
      </c>
      <c r="U548" s="127"/>
      <c r="V548" s="125" t="n">
        <v>2024</v>
      </c>
    </row>
    <row r="549" customFormat="false" ht="12.75" hidden="false" customHeight="true" outlineLevel="0" collapsed="false">
      <c r="A549" s="125" t="n">
        <v>11</v>
      </c>
      <c r="B549" s="126" t="s">
        <v>555</v>
      </c>
      <c r="C549" s="127" t="n">
        <f aca="false">D549+E549+F549+G549+H549+I549+K549+M549+O549+Q549+R549+S549+T549+U549</f>
        <v>8738105.108928</v>
      </c>
      <c r="D549" s="127"/>
      <c r="E549" s="127"/>
      <c r="F549" s="128"/>
      <c r="G549" s="127"/>
      <c r="H549" s="128"/>
      <c r="I549" s="127"/>
      <c r="J549" s="128"/>
      <c r="K549" s="128"/>
      <c r="L549" s="128"/>
      <c r="M549" s="127" t="n">
        <v>8555027.52</v>
      </c>
      <c r="N549" s="128"/>
      <c r="O549" s="127"/>
      <c r="P549" s="128"/>
      <c r="Q549" s="127"/>
      <c r="R549" s="127"/>
      <c r="S549" s="127"/>
      <c r="T549" s="129"/>
      <c r="U549" s="127" t="n">
        <f aca="false">M549*2.14%</f>
        <v>183077.588928</v>
      </c>
      <c r="V549" s="125" t="n">
        <v>2024</v>
      </c>
    </row>
    <row r="550" customFormat="false" ht="12.75" hidden="false" customHeight="true" outlineLevel="0" collapsed="false">
      <c r="A550" s="125" t="n">
        <v>12</v>
      </c>
      <c r="B550" s="126" t="s">
        <v>599</v>
      </c>
      <c r="C550" s="127" t="n">
        <f aca="false">D550+E550+F550+G550+H550+I550+K550+M550+O550+Q550+R550+S550+T550+U550</f>
        <v>729237.7226</v>
      </c>
      <c r="D550" s="127" t="n">
        <v>713959</v>
      </c>
      <c r="E550" s="127"/>
      <c r="F550" s="127"/>
      <c r="G550" s="127"/>
      <c r="H550" s="127"/>
      <c r="I550" s="127"/>
      <c r="J550" s="127"/>
      <c r="K550" s="127"/>
      <c r="L550" s="149"/>
      <c r="M550" s="127"/>
      <c r="N550" s="125"/>
      <c r="O550" s="127"/>
      <c r="P550" s="127"/>
      <c r="Q550" s="127"/>
      <c r="R550" s="127"/>
      <c r="S550" s="127"/>
      <c r="T550" s="127"/>
      <c r="U550" s="127" t="n">
        <f aca="false">(D550+E550+F550+G550+H550+I550+M550+O550+Q550+R550+S550)*2.14%</f>
        <v>15278.7226</v>
      </c>
      <c r="V550" s="125" t="n">
        <v>2024</v>
      </c>
    </row>
    <row r="551" customFormat="false" ht="12.75" hidden="false" customHeight="true" outlineLevel="0" collapsed="false">
      <c r="A551" s="125" t="n">
        <v>13</v>
      </c>
      <c r="B551" s="126" t="s">
        <v>600</v>
      </c>
      <c r="C551" s="127" t="n">
        <f aca="false">D551+E551+F551+G551+H551+I551+K551+M551+O551+Q551+R551+S551+T551+U551</f>
        <v>481613.94</v>
      </c>
      <c r="D551" s="127"/>
      <c r="E551" s="127"/>
      <c r="F551" s="127"/>
      <c r="G551" s="127"/>
      <c r="H551" s="127"/>
      <c r="I551" s="127"/>
      <c r="J551" s="127"/>
      <c r="K551" s="127"/>
      <c r="L551" s="149"/>
      <c r="M551" s="127"/>
      <c r="N551" s="125"/>
      <c r="O551" s="127"/>
      <c r="P551" s="127"/>
      <c r="Q551" s="127"/>
      <c r="R551" s="127"/>
      <c r="S551" s="127"/>
      <c r="T551" s="127" t="n">
        <v>481613.94</v>
      </c>
      <c r="U551" s="127"/>
      <c r="V551" s="125" t="n">
        <v>2024</v>
      </c>
    </row>
    <row r="552" customFormat="false" ht="12.75" hidden="false" customHeight="true" outlineLevel="0" collapsed="false">
      <c r="A552" s="154" t="s">
        <v>601</v>
      </c>
      <c r="B552" s="154"/>
      <c r="C552" s="143" t="n">
        <f aca="false">SUM(C539:C551)</f>
        <v>119383297.369252</v>
      </c>
      <c r="D552" s="143" t="n">
        <f aca="false">SUM(D539:D551)</f>
        <v>5439100.813</v>
      </c>
      <c r="E552" s="143" t="n">
        <f aca="false">SUM(E539:E551)</f>
        <v>22847893.91</v>
      </c>
      <c r="F552" s="143" t="n">
        <f aca="false">SUM(F539:F551)</f>
        <v>0</v>
      </c>
      <c r="G552" s="143" t="n">
        <f aca="false">SUM(G539:G551)</f>
        <v>3717964.866</v>
      </c>
      <c r="H552" s="143" t="n">
        <f aca="false">SUM(H539:H551)</f>
        <v>0</v>
      </c>
      <c r="I552" s="143" t="n">
        <f aca="false">SUM(I539:I551)</f>
        <v>4219982.974</v>
      </c>
      <c r="J552" s="143" t="n">
        <f aca="false">SUM(J539:J551)</f>
        <v>0</v>
      </c>
      <c r="K552" s="143" t="n">
        <f aca="false">SUM(K539:K551)</f>
        <v>0</v>
      </c>
      <c r="L552" s="143" t="n">
        <f aca="false">SUM(L539:L551)</f>
        <v>0</v>
      </c>
      <c r="M552" s="143" t="n">
        <f aca="false">SUM(M539:M551)</f>
        <v>30760381.982</v>
      </c>
      <c r="N552" s="143" t="n">
        <f aca="false">SUM(N539:N551)</f>
        <v>0</v>
      </c>
      <c r="O552" s="143" t="n">
        <f aca="false">SUM(O539:O551)</f>
        <v>5522058.901</v>
      </c>
      <c r="P552" s="143" t="n">
        <f aca="false">SUM(P539:P551)</f>
        <v>0</v>
      </c>
      <c r="Q552" s="143" t="n">
        <f aca="false">SUM(Q539:Q551)</f>
        <v>35664912.284</v>
      </c>
      <c r="R552" s="143" t="n">
        <f aca="false">SUM(R539:R551)</f>
        <v>1126871.96</v>
      </c>
      <c r="S552" s="143" t="n">
        <f aca="false">SUM(S539:S551)</f>
        <v>1069775.264</v>
      </c>
      <c r="T552" s="143" t="n">
        <f aca="false">SUM(T539:T551)</f>
        <v>7147041.56</v>
      </c>
      <c r="U552" s="143" t="n">
        <f aca="false">SUM(U539:U551)</f>
        <v>1867312.8552524</v>
      </c>
      <c r="V552" s="165"/>
    </row>
    <row r="553" customFormat="false" ht="12.75" hidden="false" customHeight="true" outlineLevel="0" collapsed="false">
      <c r="A553" s="164" t="s">
        <v>602</v>
      </c>
      <c r="B553" s="164"/>
      <c r="C553" s="139" t="n">
        <f aca="false">C518+C538+C552</f>
        <v>337906252.270601</v>
      </c>
      <c r="D553" s="139" t="n">
        <f aca="false">D518+D538+D552</f>
        <v>21559126.234</v>
      </c>
      <c r="E553" s="139" t="n">
        <f aca="false">E518+E538+E552</f>
        <v>59226405.582</v>
      </c>
      <c r="F553" s="139" t="n">
        <f aca="false">F518+F538+F552</f>
        <v>0</v>
      </c>
      <c r="G553" s="139" t="n">
        <f aca="false">G518+G538+G552</f>
        <v>9394322.28</v>
      </c>
      <c r="H553" s="139" t="n">
        <f aca="false">H518+H538+H552</f>
        <v>0</v>
      </c>
      <c r="I553" s="139" t="n">
        <f aca="false">I518+I538+I552</f>
        <v>11538861.13</v>
      </c>
      <c r="J553" s="139" t="n">
        <f aca="false">J518+J538+J552</f>
        <v>0</v>
      </c>
      <c r="K553" s="139" t="n">
        <f aca="false">K518+K538+K552</f>
        <v>0</v>
      </c>
      <c r="L553" s="139" t="n">
        <f aca="false">L518+L538+L552</f>
        <v>0</v>
      </c>
      <c r="M553" s="139" t="n">
        <f aca="false">M518+M538+M552</f>
        <v>119173123.252</v>
      </c>
      <c r="N553" s="139" t="n">
        <f aca="false">N518+N538+N552</f>
        <v>0</v>
      </c>
      <c r="O553" s="139" t="n">
        <f aca="false">O518+O538+O552</f>
        <v>21864250.709</v>
      </c>
      <c r="P553" s="139" t="n">
        <f aca="false">P518+P538+P552</f>
        <v>0</v>
      </c>
      <c r="Q553" s="139" t="n">
        <f aca="false">Q518+Q538+Q552</f>
        <v>53515318.754</v>
      </c>
      <c r="R553" s="139" t="n">
        <f aca="false">R518+R538+R552</f>
        <v>3702280.434</v>
      </c>
      <c r="S553" s="139" t="n">
        <f aca="false">S518+S538+S552</f>
        <v>3671417.446</v>
      </c>
      <c r="T553" s="140" t="n">
        <f aca="false">T518+T538+T552</f>
        <v>28317516.860673</v>
      </c>
      <c r="U553" s="139" t="n">
        <f aca="false">U518+U538+U552</f>
        <v>5943629.5889282</v>
      </c>
      <c r="V553" s="167"/>
    </row>
    <row r="554" customFormat="false" ht="12.75" hidden="false" customHeight="true" outlineLevel="0" collapsed="false">
      <c r="A554" s="148" t="s">
        <v>603</v>
      </c>
      <c r="B554" s="148"/>
      <c r="C554" s="127"/>
      <c r="D554" s="132"/>
      <c r="E554" s="132"/>
      <c r="F554" s="132"/>
      <c r="G554" s="132"/>
      <c r="H554" s="132"/>
      <c r="I554" s="132"/>
      <c r="J554" s="132"/>
      <c r="K554" s="132"/>
      <c r="L554" s="177"/>
      <c r="M554" s="132"/>
      <c r="N554" s="132"/>
      <c r="O554" s="133"/>
      <c r="P554" s="130"/>
      <c r="Q554" s="132"/>
      <c r="R554" s="132"/>
      <c r="S554" s="132"/>
      <c r="T554" s="127"/>
      <c r="U554" s="132"/>
      <c r="V554" s="125"/>
    </row>
    <row r="555" customFormat="false" ht="12.75" hidden="false" customHeight="true" outlineLevel="0" collapsed="false">
      <c r="A555" s="125" t="n">
        <v>1</v>
      </c>
      <c r="B555" s="126" t="s">
        <v>604</v>
      </c>
      <c r="C555" s="127" t="n">
        <f aca="false">D555+E555+F555+G555+H555+I555+K555+M555+O555+Q555+R555+S555+T555+U555</f>
        <v>358722.56</v>
      </c>
      <c r="D555" s="125"/>
      <c r="E555" s="127"/>
      <c r="F555" s="127"/>
      <c r="G555" s="127"/>
      <c r="H555" s="127"/>
      <c r="I555" s="127"/>
      <c r="J555" s="127"/>
      <c r="K555" s="127"/>
      <c r="L555" s="149"/>
      <c r="M555" s="127"/>
      <c r="N555" s="127"/>
      <c r="O555" s="127"/>
      <c r="P555" s="127"/>
      <c r="Q555" s="127"/>
      <c r="R555" s="127"/>
      <c r="S555" s="127"/>
      <c r="T555" s="129" t="n">
        <v>358722.56</v>
      </c>
      <c r="U555" s="127"/>
      <c r="V555" s="125" t="n">
        <v>2022</v>
      </c>
    </row>
    <row r="556" customFormat="false" ht="12.75" hidden="false" customHeight="true" outlineLevel="0" collapsed="false">
      <c r="A556" s="125" t="n">
        <v>2</v>
      </c>
      <c r="B556" s="126" t="s">
        <v>605</v>
      </c>
      <c r="C556" s="127" t="n">
        <f aca="false">D556+E556+F556+G556+H556+I556+K556+M556+O556+Q556+R556+S556+T556+U556</f>
        <v>116776.8</v>
      </c>
      <c r="D556" s="127"/>
      <c r="E556" s="127"/>
      <c r="F556" s="127"/>
      <c r="G556" s="127"/>
      <c r="H556" s="127"/>
      <c r="I556" s="127"/>
      <c r="J556" s="127"/>
      <c r="K556" s="127"/>
      <c r="L556" s="149"/>
      <c r="M556" s="127"/>
      <c r="N556" s="127"/>
      <c r="O556" s="127"/>
      <c r="P556" s="127"/>
      <c r="Q556" s="127"/>
      <c r="R556" s="127"/>
      <c r="S556" s="127"/>
      <c r="T556" s="129" t="n">
        <v>116776.8</v>
      </c>
      <c r="U556" s="127"/>
      <c r="V556" s="125" t="n">
        <v>2022</v>
      </c>
    </row>
    <row r="557" customFormat="false" ht="12.75" hidden="false" customHeight="true" outlineLevel="0" collapsed="false">
      <c r="A557" s="154" t="s">
        <v>606</v>
      </c>
      <c r="B557" s="154"/>
      <c r="C557" s="143" t="n">
        <f aca="false">SUM(C555:C556)</f>
        <v>475499.36</v>
      </c>
      <c r="D557" s="143" t="n">
        <f aca="false">SUM(D555:D556)</f>
        <v>0</v>
      </c>
      <c r="E557" s="143" t="n">
        <f aca="false">SUM(E555:E556)</f>
        <v>0</v>
      </c>
      <c r="F557" s="143" t="n">
        <f aca="false">SUM(F555:F556)</f>
        <v>0</v>
      </c>
      <c r="G557" s="143" t="n">
        <f aca="false">SUM(G555:G556)</f>
        <v>0</v>
      </c>
      <c r="H557" s="143" t="n">
        <f aca="false">SUM(H555:H556)</f>
        <v>0</v>
      </c>
      <c r="I557" s="143" t="n">
        <f aca="false">SUM(I555:I556)</f>
        <v>0</v>
      </c>
      <c r="J557" s="143" t="n">
        <f aca="false">SUM(J555:J556)</f>
        <v>0</v>
      </c>
      <c r="K557" s="143" t="n">
        <f aca="false">SUM(K555:K556)</f>
        <v>0</v>
      </c>
      <c r="L557" s="143" t="n">
        <f aca="false">SUM(L555:L556)</f>
        <v>0</v>
      </c>
      <c r="M557" s="143" t="n">
        <f aca="false">SUM(M555:M556)</f>
        <v>0</v>
      </c>
      <c r="N557" s="143" t="n">
        <f aca="false">SUM(N555:N556)</f>
        <v>0</v>
      </c>
      <c r="O557" s="143" t="n">
        <f aca="false">SUM(O555:O556)</f>
        <v>0</v>
      </c>
      <c r="P557" s="143" t="n">
        <f aca="false">SUM(P555:P556)</f>
        <v>0</v>
      </c>
      <c r="Q557" s="143" t="n">
        <f aca="false">SUM(Q555:Q556)</f>
        <v>0</v>
      </c>
      <c r="R557" s="143" t="n">
        <f aca="false">SUM(R555:R556)</f>
        <v>0</v>
      </c>
      <c r="S557" s="143" t="n">
        <f aca="false">SUM(S555:S556)</f>
        <v>0</v>
      </c>
      <c r="T557" s="144" t="n">
        <f aca="false">SUM(T555:T556)</f>
        <v>475499.36</v>
      </c>
      <c r="U557" s="143" t="n">
        <f aca="false">SUM(U555:U556)</f>
        <v>0</v>
      </c>
      <c r="V557" s="165"/>
    </row>
    <row r="558" customFormat="false" ht="12.75" hidden="false" customHeight="true" outlineLevel="0" collapsed="false">
      <c r="A558" s="125" t="n">
        <v>1</v>
      </c>
      <c r="B558" s="126" t="s">
        <v>607</v>
      </c>
      <c r="C558" s="127" t="n">
        <f aca="false">D558+E558+F558+G558+H558+I558+K558+M558+O558+Q558+R558+S558+T558+U558</f>
        <v>5718093.9167</v>
      </c>
      <c r="D558" s="127"/>
      <c r="E558" s="127"/>
      <c r="F558" s="127"/>
      <c r="G558" s="127"/>
      <c r="H558" s="127"/>
      <c r="I558" s="127"/>
      <c r="J558" s="127"/>
      <c r="K558" s="127"/>
      <c r="L558" s="127"/>
      <c r="M558" s="127" t="n">
        <v>5598290.5</v>
      </c>
      <c r="N558" s="127"/>
      <c r="O558" s="127"/>
      <c r="P558" s="127"/>
      <c r="Q558" s="127"/>
      <c r="R558" s="127"/>
      <c r="S558" s="127"/>
      <c r="T558" s="127"/>
      <c r="U558" s="127" t="n">
        <f aca="false">M558*2.14%</f>
        <v>119803.4167</v>
      </c>
      <c r="V558" s="125" t="n">
        <v>2023</v>
      </c>
    </row>
    <row r="559" customFormat="false" ht="12.75" hidden="false" customHeight="true" outlineLevel="0" collapsed="false">
      <c r="A559" s="125" t="n">
        <v>2</v>
      </c>
      <c r="B559" s="126" t="s">
        <v>608</v>
      </c>
      <c r="C559" s="127" t="n">
        <f aca="false">D559+E559+F559+G559+H559+I559+K559+M559+O559+Q559+R559+S559+T559+U559</f>
        <v>4335321.28</v>
      </c>
      <c r="D559" s="127"/>
      <c r="E559" s="127"/>
      <c r="F559" s="127"/>
      <c r="G559" s="127"/>
      <c r="H559" s="127"/>
      <c r="I559" s="127"/>
      <c r="J559" s="127"/>
      <c r="K559" s="127"/>
      <c r="L559" s="127"/>
      <c r="M559" s="127" t="n">
        <v>4029566.92</v>
      </c>
      <c r="N559" s="127"/>
      <c r="O559" s="127"/>
      <c r="P559" s="127"/>
      <c r="Q559" s="127"/>
      <c r="R559" s="127"/>
      <c r="S559" s="127"/>
      <c r="T559" s="129" t="n">
        <v>219088.3</v>
      </c>
      <c r="U559" s="127" t="n">
        <v>86666.06</v>
      </c>
      <c r="V559" s="125" t="n">
        <v>2023</v>
      </c>
    </row>
    <row r="560" customFormat="false" ht="12.75" hidden="false" customHeight="true" outlineLevel="0" collapsed="false">
      <c r="A560" s="125" t="n">
        <v>3</v>
      </c>
      <c r="B560" s="126" t="s">
        <v>609</v>
      </c>
      <c r="C560" s="127" t="n">
        <f aca="false">D560+E560+F560+G560+H560+I560+K560+M560+O560+Q560+R560+S560+T560+U560</f>
        <v>554063.15</v>
      </c>
      <c r="D560" s="127"/>
      <c r="E560" s="127"/>
      <c r="F560" s="127"/>
      <c r="G560" s="127"/>
      <c r="H560" s="127"/>
      <c r="I560" s="127"/>
      <c r="J560" s="127"/>
      <c r="K560" s="127"/>
      <c r="L560" s="127"/>
      <c r="M560" s="127"/>
      <c r="N560" s="127"/>
      <c r="O560" s="127"/>
      <c r="P560" s="127"/>
      <c r="Q560" s="127"/>
      <c r="R560" s="127"/>
      <c r="S560" s="127"/>
      <c r="T560" s="129" t="n">
        <v>554063.15</v>
      </c>
      <c r="U560" s="127"/>
      <c r="V560" s="125" t="n">
        <v>2023</v>
      </c>
    </row>
    <row r="561" customFormat="false" ht="12.75" hidden="false" customHeight="true" outlineLevel="0" collapsed="false">
      <c r="A561" s="125" t="n">
        <v>4</v>
      </c>
      <c r="B561" s="126" t="s">
        <v>604</v>
      </c>
      <c r="C561" s="127" t="n">
        <f aca="false">D561+E561+F561+G561+H561+I561+K561+M561+O561+Q561+R561+S561+T561+U561</f>
        <v>6341727</v>
      </c>
      <c r="D561" s="127"/>
      <c r="E561" s="127"/>
      <c r="F561" s="127"/>
      <c r="G561" s="127"/>
      <c r="H561" s="127"/>
      <c r="I561" s="127"/>
      <c r="J561" s="127"/>
      <c r="K561" s="127"/>
      <c r="L561" s="127"/>
      <c r="M561" s="127" t="n">
        <v>6201295.55</v>
      </c>
      <c r="N561" s="127"/>
      <c r="O561" s="127"/>
      <c r="P561" s="127"/>
      <c r="Q561" s="127"/>
      <c r="R561" s="127"/>
      <c r="S561" s="127"/>
      <c r="T561" s="129"/>
      <c r="U561" s="127" t="n">
        <v>140431.45</v>
      </c>
      <c r="V561" s="125" t="n">
        <v>2023</v>
      </c>
    </row>
    <row r="562" customFormat="false" ht="12.75" hidden="false" customHeight="true" outlineLevel="0" collapsed="false">
      <c r="A562" s="154" t="s">
        <v>610</v>
      </c>
      <c r="B562" s="154"/>
      <c r="C562" s="143" t="n">
        <f aca="false">SUM(C558:C561)</f>
        <v>16949205.3467</v>
      </c>
      <c r="D562" s="143" t="n">
        <f aca="false">SUM(D558:D560)</f>
        <v>0</v>
      </c>
      <c r="E562" s="143" t="n">
        <f aca="false">SUM(E558:E560)</f>
        <v>0</v>
      </c>
      <c r="F562" s="143" t="n">
        <f aca="false">SUM(F558:F560)</f>
        <v>0</v>
      </c>
      <c r="G562" s="143" t="n">
        <f aca="false">SUM(G558:G560)</f>
        <v>0</v>
      </c>
      <c r="H562" s="143" t="n">
        <f aca="false">SUM(H558:H560)</f>
        <v>0</v>
      </c>
      <c r="I562" s="143" t="n">
        <f aca="false">SUM(I558:I560)</f>
        <v>0</v>
      </c>
      <c r="J562" s="143" t="n">
        <f aca="false">SUM(J558:J560)</f>
        <v>0</v>
      </c>
      <c r="K562" s="143" t="n">
        <f aca="false">SUM(K558:K560)</f>
        <v>0</v>
      </c>
      <c r="L562" s="143" t="n">
        <f aca="false">SUM(L558:L560)</f>
        <v>0</v>
      </c>
      <c r="M562" s="143" t="n">
        <f aca="false">SUM(M558:M560)</f>
        <v>9627857.42</v>
      </c>
      <c r="N562" s="143" t="n">
        <f aca="false">SUM(N558:N560)</f>
        <v>0</v>
      </c>
      <c r="O562" s="143" t="n">
        <f aca="false">SUM(O558:O560)</f>
        <v>0</v>
      </c>
      <c r="P562" s="143" t="n">
        <f aca="false">SUM(P558:P560)</f>
        <v>0</v>
      </c>
      <c r="Q562" s="143" t="n">
        <f aca="false">SUM(Q558:Q560)</f>
        <v>0</v>
      </c>
      <c r="R562" s="143" t="n">
        <f aca="false">SUM(R558:R560)</f>
        <v>0</v>
      </c>
      <c r="S562" s="143" t="n">
        <f aca="false">SUM(S558:S560)</f>
        <v>0</v>
      </c>
      <c r="T562" s="143" t="n">
        <f aca="false">SUM(T558:T560)</f>
        <v>773151.45</v>
      </c>
      <c r="U562" s="143" t="n">
        <f aca="false">SUM(U558:U560)</f>
        <v>206469.4767</v>
      </c>
      <c r="V562" s="165"/>
    </row>
    <row r="563" customFormat="false" ht="12.75" hidden="false" customHeight="true" outlineLevel="0" collapsed="false">
      <c r="A563" s="125" t="n">
        <v>1</v>
      </c>
      <c r="B563" s="126" t="s">
        <v>611</v>
      </c>
      <c r="C563" s="127" t="n">
        <f aca="false">D563+E563+F563+G563+H563+I563+K563+M563+O563+Q563+R563+S563+T563+U563</f>
        <v>491131.03338</v>
      </c>
      <c r="D563" s="127"/>
      <c r="E563" s="127"/>
      <c r="F563" s="127"/>
      <c r="G563" s="127"/>
      <c r="H563" s="127"/>
      <c r="I563" s="127"/>
      <c r="J563" s="127"/>
      <c r="K563" s="127"/>
      <c r="L563" s="149"/>
      <c r="M563" s="127"/>
      <c r="N563" s="125"/>
      <c r="O563" s="127"/>
      <c r="P563" s="127"/>
      <c r="Q563" s="127"/>
      <c r="R563" s="127"/>
      <c r="S563" s="127"/>
      <c r="T563" s="129" t="n">
        <v>491131.03338</v>
      </c>
      <c r="U563" s="127"/>
      <c r="V563" s="125" t="n">
        <v>2024</v>
      </c>
    </row>
    <row r="564" customFormat="false" ht="12.75" hidden="false" customHeight="true" outlineLevel="0" collapsed="false">
      <c r="A564" s="125" t="n">
        <v>2</v>
      </c>
      <c r="B564" s="126" t="s">
        <v>612</v>
      </c>
      <c r="C564" s="127" t="n">
        <f aca="false">D564+E564+F564+G564+H564+I564+K564+M564+O564+Q564+R564+S564+T564+U564</f>
        <v>315690.11136</v>
      </c>
      <c r="D564" s="127"/>
      <c r="E564" s="127"/>
      <c r="F564" s="127"/>
      <c r="G564" s="127"/>
      <c r="H564" s="127"/>
      <c r="I564" s="127"/>
      <c r="J564" s="127"/>
      <c r="K564" s="127"/>
      <c r="L564" s="149"/>
      <c r="M564" s="127"/>
      <c r="N564" s="125"/>
      <c r="O564" s="127"/>
      <c r="P564" s="127"/>
      <c r="Q564" s="127"/>
      <c r="R564" s="127"/>
      <c r="S564" s="127"/>
      <c r="T564" s="129" t="n">
        <v>315690.11136</v>
      </c>
      <c r="U564" s="127"/>
      <c r="V564" s="125" t="n">
        <v>2024</v>
      </c>
    </row>
    <row r="565" customFormat="false" ht="12.75" hidden="false" customHeight="true" outlineLevel="0" collapsed="false">
      <c r="A565" s="125" t="n">
        <v>3</v>
      </c>
      <c r="B565" s="126" t="s">
        <v>604</v>
      </c>
      <c r="C565" s="127" t="n">
        <f aca="false">D565+E565+F565+G565+H565+I565+K565+M565+O565+Q565+R565+S565+T565+U565</f>
        <v>9770821.49</v>
      </c>
      <c r="D565" s="127" t="n">
        <v>1004680.88</v>
      </c>
      <c r="E565" s="127" t="n">
        <v>2626018.64</v>
      </c>
      <c r="F565" s="127"/>
      <c r="G565" s="127" t="n">
        <v>642999.98</v>
      </c>
      <c r="H565" s="127"/>
      <c r="I565" s="127" t="n">
        <v>572136.84</v>
      </c>
      <c r="J565" s="127"/>
      <c r="K565" s="127"/>
      <c r="L565" s="149"/>
      <c r="M565" s="127"/>
      <c r="N565" s="125"/>
      <c r="O565" s="127" t="n">
        <v>251279.97</v>
      </c>
      <c r="P565" s="127"/>
      <c r="Q565" s="127" t="n">
        <v>4457339.72</v>
      </c>
      <c r="R565" s="127"/>
      <c r="S565" s="127"/>
      <c r="T565" s="127"/>
      <c r="U565" s="127" t="n">
        <v>216365.46</v>
      </c>
      <c r="V565" s="125" t="n">
        <v>2024</v>
      </c>
    </row>
    <row r="566" customFormat="false" ht="12.75" hidden="false" customHeight="true" outlineLevel="0" collapsed="false">
      <c r="A566" s="125" t="n">
        <v>4</v>
      </c>
      <c r="B566" s="126" t="s">
        <v>609</v>
      </c>
      <c r="C566" s="127" t="n">
        <f aca="false">D566+E566+F566+G566+H566+I566+K566+M566+O566+Q566+R566+S566+T566+U566</f>
        <v>29117369.120282</v>
      </c>
      <c r="D566" s="127"/>
      <c r="E566" s="127"/>
      <c r="F566" s="127"/>
      <c r="G566" s="127"/>
      <c r="H566" s="127"/>
      <c r="I566" s="127"/>
      <c r="J566" s="127"/>
      <c r="K566" s="127"/>
      <c r="L566" s="149"/>
      <c r="M566" s="127" t="n">
        <v>13025655</v>
      </c>
      <c r="N566" s="125"/>
      <c r="O566" s="127"/>
      <c r="P566" s="127"/>
      <c r="Q566" s="127" t="n">
        <v>15481657.63</v>
      </c>
      <c r="R566" s="127"/>
      <c r="S566" s="127"/>
      <c r="T566" s="127"/>
      <c r="U566" s="127" t="n">
        <f aca="false">(M566+Q566)*2.14%</f>
        <v>610056.490282</v>
      </c>
      <c r="V566" s="125" t="n">
        <v>2024</v>
      </c>
    </row>
    <row r="567" customFormat="false" ht="12.75" hidden="false" customHeight="true" outlineLevel="0" collapsed="false">
      <c r="A567" s="125" t="n">
        <v>5</v>
      </c>
      <c r="B567" s="126" t="s">
        <v>607</v>
      </c>
      <c r="C567" s="127" t="n">
        <f aca="false">D567+E567+F567+G567+H567+I567+K567+M567+O567+Q567+R567+S567+T567+U567</f>
        <v>19471224.48</v>
      </c>
      <c r="D567" s="127" t="n">
        <v>968906.75</v>
      </c>
      <c r="E567" s="127" t="n">
        <v>2013691.63</v>
      </c>
      <c r="F567" s="127"/>
      <c r="G567" s="127" t="n">
        <v>619358.48</v>
      </c>
      <c r="H567" s="127"/>
      <c r="I567" s="127" t="n">
        <v>498612.87</v>
      </c>
      <c r="J567" s="127"/>
      <c r="K567" s="127"/>
      <c r="L567" s="149"/>
      <c r="M567" s="127" t="n">
        <v>1622901.95</v>
      </c>
      <c r="N567" s="125"/>
      <c r="O567" s="127" t="n">
        <v>754204.7</v>
      </c>
      <c r="P567" s="127"/>
      <c r="Q567" s="127" t="n">
        <v>12585594.11</v>
      </c>
      <c r="R567" s="127"/>
      <c r="S567" s="127"/>
      <c r="T567" s="127"/>
      <c r="U567" s="127" t="n">
        <v>407953.99</v>
      </c>
      <c r="V567" s="125" t="n">
        <v>2024</v>
      </c>
    </row>
    <row r="568" customFormat="false" ht="12.75" hidden="false" customHeight="true" outlineLevel="0" collapsed="false">
      <c r="A568" s="154" t="s">
        <v>613</v>
      </c>
      <c r="B568" s="154"/>
      <c r="C568" s="143" t="n">
        <f aca="false">SUM(C563:C567)</f>
        <v>59166236.235022</v>
      </c>
      <c r="D568" s="143" t="n">
        <f aca="false">SUM(D563:D567)</f>
        <v>1973587.63</v>
      </c>
      <c r="E568" s="143" t="n">
        <f aca="false">SUM(E563:E567)</f>
        <v>4639710.27</v>
      </c>
      <c r="F568" s="143" t="n">
        <f aca="false">SUM(F563:F567)</f>
        <v>0</v>
      </c>
      <c r="G568" s="143" t="n">
        <f aca="false">SUM(G563:G567)</f>
        <v>1262358.46</v>
      </c>
      <c r="H568" s="143" t="n">
        <f aca="false">SUM(H563:H567)</f>
        <v>0</v>
      </c>
      <c r="I568" s="143" t="n">
        <f aca="false">SUM(I563:I567)</f>
        <v>1070749.71</v>
      </c>
      <c r="J568" s="143" t="n">
        <f aca="false">SUM(J563:J567)</f>
        <v>0</v>
      </c>
      <c r="K568" s="143" t="n">
        <f aca="false">SUM(K563:K567)</f>
        <v>0</v>
      </c>
      <c r="L568" s="143" t="n">
        <f aca="false">SUM(L563:L567)</f>
        <v>0</v>
      </c>
      <c r="M568" s="143" t="n">
        <f aca="false">SUM(M563:M567)</f>
        <v>14648556.95</v>
      </c>
      <c r="N568" s="143" t="n">
        <f aca="false">SUM(N563:N567)</f>
        <v>0</v>
      </c>
      <c r="O568" s="143" t="n">
        <f aca="false">SUM(O563:O567)</f>
        <v>1005484.67</v>
      </c>
      <c r="P568" s="143" t="n">
        <f aca="false">SUM(P563:P567)</f>
        <v>0</v>
      </c>
      <c r="Q568" s="143" t="n">
        <f aca="false">SUM(Q563:Q567)</f>
        <v>32524591.46</v>
      </c>
      <c r="R568" s="143" t="n">
        <f aca="false">SUM(R563:R567)</f>
        <v>0</v>
      </c>
      <c r="S568" s="143" t="n">
        <f aca="false">SUM(S563:S567)</f>
        <v>0</v>
      </c>
      <c r="T568" s="143" t="n">
        <f aca="false">SUM(T563:T567)</f>
        <v>806821.14474</v>
      </c>
      <c r="U568" s="143" t="n">
        <f aca="false">SUM(U563:U567)</f>
        <v>1234375.940282</v>
      </c>
      <c r="V568" s="165"/>
    </row>
    <row r="569" customFormat="false" ht="12.75" hidden="false" customHeight="true" outlineLevel="0" collapsed="false">
      <c r="A569" s="164" t="s">
        <v>614</v>
      </c>
      <c r="B569" s="164"/>
      <c r="C569" s="139" t="n">
        <f aca="false">C557+C562+C568</f>
        <v>76590940.941722</v>
      </c>
      <c r="D569" s="139" t="n">
        <f aca="false">D557+D562+D568</f>
        <v>1973587.63</v>
      </c>
      <c r="E569" s="139" t="n">
        <f aca="false">E557+E562+E568</f>
        <v>4639710.27</v>
      </c>
      <c r="F569" s="139" t="n">
        <f aca="false">F557+F562+F568</f>
        <v>0</v>
      </c>
      <c r="G569" s="139" t="n">
        <f aca="false">G557+G562+G568</f>
        <v>1262358.46</v>
      </c>
      <c r="H569" s="139" t="n">
        <f aca="false">H557+H562+H568</f>
        <v>0</v>
      </c>
      <c r="I569" s="139" t="n">
        <f aca="false">I557+I562+I568</f>
        <v>1070749.71</v>
      </c>
      <c r="J569" s="139" t="n">
        <f aca="false">J557+J562+J568</f>
        <v>0</v>
      </c>
      <c r="K569" s="139" t="n">
        <f aca="false">K557+K562+K568</f>
        <v>0</v>
      </c>
      <c r="L569" s="139" t="n">
        <f aca="false">L557+L562+L568</f>
        <v>0</v>
      </c>
      <c r="M569" s="139" t="n">
        <f aca="false">M557+M562+M568</f>
        <v>24276414.37</v>
      </c>
      <c r="N569" s="139" t="n">
        <f aca="false">N557+N562+N568</f>
        <v>0</v>
      </c>
      <c r="O569" s="139" t="n">
        <f aca="false">O557+O562+O568</f>
        <v>1005484.67</v>
      </c>
      <c r="P569" s="139" t="n">
        <f aca="false">P557+P562+P568</f>
        <v>0</v>
      </c>
      <c r="Q569" s="139" t="n">
        <f aca="false">Q557+Q562+Q568</f>
        <v>32524591.46</v>
      </c>
      <c r="R569" s="139" t="n">
        <f aca="false">R557+R562+R568</f>
        <v>0</v>
      </c>
      <c r="S569" s="139" t="n">
        <f aca="false">S557+S562+S568</f>
        <v>0</v>
      </c>
      <c r="T569" s="140" t="n">
        <f aca="false">T557+T562+T568</f>
        <v>2055471.95474</v>
      </c>
      <c r="U569" s="139" t="n">
        <f aca="false">U557+U562+U568</f>
        <v>1440845.416982</v>
      </c>
      <c r="V569" s="167"/>
    </row>
    <row r="570" customFormat="false" ht="12.75" hidden="false" customHeight="true" outlineLevel="0" collapsed="false">
      <c r="A570" s="155"/>
      <c r="B570" s="155"/>
      <c r="C570" s="185"/>
      <c r="E570" s="120"/>
      <c r="F570" s="120"/>
      <c r="H570" s="120"/>
      <c r="I570" s="120"/>
      <c r="J570" s="120"/>
      <c r="K570" s="120"/>
      <c r="L570" s="120"/>
      <c r="M570" s="120"/>
      <c r="N570" s="120"/>
      <c r="O570" s="120"/>
      <c r="P570" s="120"/>
      <c r="Q570" s="120"/>
      <c r="R570" s="120"/>
      <c r="S570" s="120"/>
      <c r="U570" s="120"/>
      <c r="V570" s="186"/>
    </row>
    <row r="571" customFormat="false" ht="12.75" hidden="false" customHeight="true" outlineLevel="0" collapsed="false">
      <c r="A571" s="155"/>
      <c r="B571" s="155"/>
      <c r="C571" s="185"/>
      <c r="E571" s="120"/>
      <c r="F571" s="120"/>
      <c r="G571" s="120"/>
      <c r="H571" s="120"/>
      <c r="I571" s="120"/>
      <c r="J571" s="120"/>
      <c r="K571" s="120"/>
      <c r="L571" s="120"/>
      <c r="M571" s="120"/>
      <c r="N571" s="120"/>
      <c r="O571" s="120"/>
      <c r="P571" s="120"/>
      <c r="Q571" s="120"/>
      <c r="R571" s="120"/>
      <c r="S571" s="120"/>
      <c r="U571" s="120"/>
      <c r="V571" s="186"/>
    </row>
    <row r="572" customFormat="false" ht="12.75" hidden="false" customHeight="false" outlineLevel="0" collapsed="false">
      <c r="V572" s="7"/>
    </row>
    <row r="573" customFormat="false" ht="12.75" hidden="false" customHeight="false" outlineLevel="0" collapsed="false">
      <c r="V573" s="7"/>
    </row>
    <row r="574" customFormat="false" ht="12.75" hidden="false" customHeight="false" outlineLevel="0" collapsed="false">
      <c r="V574" s="7"/>
    </row>
    <row r="575" customFormat="false" ht="12.75" hidden="false" customHeight="false" outlineLevel="0" collapsed="false">
      <c r="M575" s="120"/>
      <c r="R575" s="187"/>
      <c r="U575" s="122"/>
      <c r="V575" s="7"/>
    </row>
    <row r="576" customFormat="false" ht="12.75" hidden="false" customHeight="false" outlineLevel="0" collapsed="false">
      <c r="V576" s="7"/>
    </row>
    <row r="577" customFormat="false" ht="12.75" hidden="false" customHeight="false" outlineLevel="0" collapsed="false">
      <c r="B577" s="2"/>
      <c r="U577" s="122"/>
      <c r="V577" s="7"/>
    </row>
    <row r="578" customFormat="false" ht="12.75" hidden="false" customHeight="false" outlineLevel="0" collapsed="false">
      <c r="B578" s="188"/>
      <c r="H578" s="120"/>
      <c r="V578" s="7"/>
    </row>
    <row r="579" customFormat="false" ht="12.75" hidden="false" customHeight="false" outlineLevel="0" collapsed="false">
      <c r="V579" s="7"/>
    </row>
    <row r="580" customFormat="false" ht="12.75" hidden="false" customHeight="false" outlineLevel="0" collapsed="false">
      <c r="S580" s="121"/>
      <c r="V580" s="7"/>
    </row>
    <row r="581" customFormat="false" ht="12.75" hidden="false" customHeight="false" outlineLevel="0" collapsed="false">
      <c r="V581" s="7"/>
    </row>
    <row r="582" customFormat="false" ht="12.75" hidden="false" customHeight="false" outlineLevel="0" collapsed="false">
      <c r="V582" s="7"/>
    </row>
    <row r="583" customFormat="false" ht="12.75" hidden="false" customHeight="false" outlineLevel="0" collapsed="false">
      <c r="V583" s="7"/>
    </row>
    <row r="584" customFormat="false" ht="12.75" hidden="false" customHeight="false" outlineLevel="0" collapsed="false">
      <c r="V584" s="7"/>
    </row>
    <row r="585" customFormat="false" ht="12.75" hidden="false" customHeight="false" outlineLevel="0" collapsed="false">
      <c r="V585" s="7"/>
    </row>
    <row r="586" customFormat="false" ht="12.75" hidden="false" customHeight="false" outlineLevel="0" collapsed="false">
      <c r="V586" s="7"/>
    </row>
    <row r="587" customFormat="false" ht="12.75" hidden="false" customHeight="false" outlineLevel="0" collapsed="false">
      <c r="V587" s="7"/>
    </row>
    <row r="588" customFormat="false" ht="12.75" hidden="false" customHeight="false" outlineLevel="0" collapsed="false">
      <c r="V588" s="7"/>
    </row>
    <row r="589" customFormat="false" ht="12.75" hidden="false" customHeight="false" outlineLevel="0" collapsed="false">
      <c r="V589" s="7"/>
    </row>
    <row r="590" customFormat="false" ht="12.75" hidden="false" customHeight="false" outlineLevel="0" collapsed="false">
      <c r="V590" s="7"/>
    </row>
    <row r="591" customFormat="false" ht="12.75" hidden="false" customHeight="false" outlineLevel="0" collapsed="false">
      <c r="V591" s="7"/>
    </row>
    <row r="592" customFormat="false" ht="12.75" hidden="false" customHeight="false" outlineLevel="0" collapsed="false">
      <c r="V592" s="7"/>
    </row>
    <row r="593" customFormat="false" ht="12.75" hidden="false" customHeight="false" outlineLevel="0" collapsed="false">
      <c r="V593" s="7"/>
    </row>
    <row r="594" customFormat="false" ht="12.75" hidden="false" customHeight="false" outlineLevel="0" collapsed="false">
      <c r="V594" s="7"/>
    </row>
    <row r="595" customFormat="false" ht="12.75" hidden="false" customHeight="false" outlineLevel="0" collapsed="false">
      <c r="V595" s="7"/>
    </row>
    <row r="596" customFormat="false" ht="12.75" hidden="false" customHeight="false" outlineLevel="0" collapsed="false">
      <c r="V596" s="7"/>
    </row>
    <row r="597" customFormat="false" ht="12.75" hidden="false" customHeight="false" outlineLevel="0" collapsed="false">
      <c r="V597" s="7"/>
    </row>
    <row r="598" customFormat="false" ht="12.75" hidden="false" customHeight="false" outlineLevel="0" collapsed="false">
      <c r="V598" s="7"/>
    </row>
    <row r="599" customFormat="false" ht="12.75" hidden="false" customHeight="false" outlineLevel="0" collapsed="false">
      <c r="V599" s="7"/>
    </row>
    <row r="600" customFormat="false" ht="12.75" hidden="false" customHeight="false" outlineLevel="0" collapsed="false">
      <c r="V600" s="7"/>
    </row>
    <row r="601" customFormat="false" ht="12.75" hidden="false" customHeight="false" outlineLevel="0" collapsed="false">
      <c r="V601" s="7"/>
    </row>
    <row r="602" customFormat="false" ht="12.75" hidden="false" customHeight="false" outlineLevel="0" collapsed="false">
      <c r="V602" s="7"/>
    </row>
    <row r="603" customFormat="false" ht="12.75" hidden="false" customHeight="false" outlineLevel="0" collapsed="false">
      <c r="V603" s="7"/>
    </row>
    <row r="604" customFormat="false" ht="12.75" hidden="false" customHeight="false" outlineLevel="0" collapsed="false">
      <c r="V604" s="7"/>
    </row>
    <row r="605" customFormat="false" ht="12.75" hidden="false" customHeight="false" outlineLevel="0" collapsed="false">
      <c r="V605" s="7"/>
    </row>
    <row r="606" customFormat="false" ht="12.75" hidden="false" customHeight="false" outlineLevel="0" collapsed="false">
      <c r="V606" s="7"/>
    </row>
    <row r="607" customFormat="false" ht="12.75" hidden="false" customHeight="false" outlineLevel="0" collapsed="false">
      <c r="V607" s="7"/>
    </row>
    <row r="608" customFormat="false" ht="12.75" hidden="false" customHeight="false" outlineLevel="0" collapsed="false">
      <c r="V608" s="7"/>
    </row>
    <row r="609" customFormat="false" ht="12.75" hidden="false" customHeight="false" outlineLevel="0" collapsed="false">
      <c r="V609" s="7"/>
    </row>
    <row r="610" customFormat="false" ht="12.75" hidden="false" customHeight="false" outlineLevel="0" collapsed="false">
      <c r="V610" s="7"/>
    </row>
    <row r="611" customFormat="false" ht="12.75" hidden="false" customHeight="false" outlineLevel="0" collapsed="false">
      <c r="V611" s="7"/>
    </row>
    <row r="612" customFormat="false" ht="12.75" hidden="false" customHeight="false" outlineLevel="0" collapsed="false">
      <c r="V612" s="7"/>
    </row>
    <row r="613" customFormat="false" ht="12.75" hidden="false" customHeight="false" outlineLevel="0" collapsed="false">
      <c r="V613" s="7"/>
    </row>
    <row r="614" customFormat="false" ht="12.75" hidden="false" customHeight="false" outlineLevel="0" collapsed="false">
      <c r="V614" s="7"/>
    </row>
    <row r="615" customFormat="false" ht="12.75" hidden="false" customHeight="false" outlineLevel="0" collapsed="false">
      <c r="V615" s="7"/>
    </row>
    <row r="616" customFormat="false" ht="12.75" hidden="false" customHeight="false" outlineLevel="0" collapsed="false">
      <c r="V616" s="7"/>
    </row>
    <row r="617" customFormat="false" ht="12.75" hidden="false" customHeight="false" outlineLevel="0" collapsed="false">
      <c r="V617" s="7"/>
    </row>
    <row r="618" customFormat="false" ht="12.75" hidden="false" customHeight="false" outlineLevel="0" collapsed="false">
      <c r="V618" s="7"/>
    </row>
    <row r="619" customFormat="false" ht="12.75" hidden="false" customHeight="false" outlineLevel="0" collapsed="false">
      <c r="V619" s="7"/>
    </row>
    <row r="620" customFormat="false" ht="12.75" hidden="false" customHeight="false" outlineLevel="0" collapsed="false">
      <c r="V620" s="7"/>
    </row>
    <row r="621" customFormat="false" ht="12.75" hidden="false" customHeight="false" outlineLevel="0" collapsed="false">
      <c r="V621" s="7"/>
    </row>
    <row r="622" customFormat="false" ht="12.75" hidden="false" customHeight="false" outlineLevel="0" collapsed="false">
      <c r="V622" s="7"/>
    </row>
    <row r="623" customFormat="false" ht="12.75" hidden="false" customHeight="false" outlineLevel="0" collapsed="false">
      <c r="V623" s="7"/>
    </row>
    <row r="624" customFormat="false" ht="12.75" hidden="false" customHeight="false" outlineLevel="0" collapsed="false">
      <c r="V624" s="7"/>
    </row>
    <row r="625" customFormat="false" ht="12.75" hidden="false" customHeight="false" outlineLevel="0" collapsed="false">
      <c r="V625" s="7"/>
    </row>
    <row r="626" customFormat="false" ht="12.75" hidden="false" customHeight="false" outlineLevel="0" collapsed="false">
      <c r="V626" s="7"/>
    </row>
    <row r="627" customFormat="false" ht="12.75" hidden="false" customHeight="false" outlineLevel="0" collapsed="false">
      <c r="V627" s="7"/>
    </row>
    <row r="628" customFormat="false" ht="12.75" hidden="false" customHeight="false" outlineLevel="0" collapsed="false">
      <c r="V628" s="7"/>
    </row>
    <row r="629" customFormat="false" ht="12.75" hidden="false" customHeight="false" outlineLevel="0" collapsed="false">
      <c r="V629" s="7"/>
    </row>
    <row r="630" customFormat="false" ht="12.75" hidden="false" customHeight="false" outlineLevel="0" collapsed="false">
      <c r="V630" s="7"/>
    </row>
    <row r="631" customFormat="false" ht="12.75" hidden="false" customHeight="false" outlineLevel="0" collapsed="false">
      <c r="V631" s="7"/>
    </row>
    <row r="632" customFormat="false" ht="12.75" hidden="false" customHeight="false" outlineLevel="0" collapsed="false">
      <c r="V632" s="7"/>
    </row>
    <row r="633" customFormat="false" ht="12.75" hidden="false" customHeight="false" outlineLevel="0" collapsed="false">
      <c r="V633" s="7"/>
    </row>
    <row r="634" customFormat="false" ht="12.75" hidden="false" customHeight="false" outlineLevel="0" collapsed="false">
      <c r="V634" s="7"/>
    </row>
    <row r="635" customFormat="false" ht="12.75" hidden="false" customHeight="false" outlineLevel="0" collapsed="false">
      <c r="V635" s="7"/>
    </row>
    <row r="636" customFormat="false" ht="12.75" hidden="false" customHeight="false" outlineLevel="0" collapsed="false">
      <c r="V636" s="7"/>
    </row>
    <row r="637" customFormat="false" ht="12.75" hidden="false" customHeight="false" outlineLevel="0" collapsed="false">
      <c r="V637" s="7"/>
    </row>
    <row r="638" customFormat="false" ht="12.75" hidden="false" customHeight="false" outlineLevel="0" collapsed="false">
      <c r="V638" s="7"/>
    </row>
    <row r="639" customFormat="false" ht="12.75" hidden="false" customHeight="false" outlineLevel="0" collapsed="false">
      <c r="V639" s="7"/>
    </row>
    <row r="640" customFormat="false" ht="12.75" hidden="false" customHeight="false" outlineLevel="0" collapsed="false">
      <c r="V640" s="7"/>
    </row>
    <row r="641" customFormat="false" ht="12.75" hidden="false" customHeight="false" outlineLevel="0" collapsed="false">
      <c r="V641" s="7"/>
    </row>
    <row r="642" customFormat="false" ht="12.75" hidden="false" customHeight="false" outlineLevel="0" collapsed="false">
      <c r="V642" s="7"/>
    </row>
    <row r="643" customFormat="false" ht="12.75" hidden="false" customHeight="false" outlineLevel="0" collapsed="false">
      <c r="V643" s="7"/>
    </row>
    <row r="644" customFormat="false" ht="12.75" hidden="false" customHeight="false" outlineLevel="0" collapsed="false">
      <c r="V644" s="7"/>
    </row>
    <row r="645" customFormat="false" ht="12.75" hidden="false" customHeight="false" outlineLevel="0" collapsed="false">
      <c r="V645" s="7"/>
    </row>
    <row r="646" customFormat="false" ht="12.75" hidden="false" customHeight="false" outlineLevel="0" collapsed="false">
      <c r="V646" s="7"/>
    </row>
    <row r="647" customFormat="false" ht="12.75" hidden="false" customHeight="false" outlineLevel="0" collapsed="false">
      <c r="V647" s="7"/>
    </row>
    <row r="648" customFormat="false" ht="12.75" hidden="false" customHeight="false" outlineLevel="0" collapsed="false">
      <c r="V648" s="7"/>
    </row>
    <row r="649" customFormat="false" ht="12.75" hidden="false" customHeight="false" outlineLevel="0" collapsed="false">
      <c r="V649" s="7"/>
    </row>
    <row r="650" customFormat="false" ht="12.75" hidden="false" customHeight="false" outlineLevel="0" collapsed="false">
      <c r="V650" s="7"/>
    </row>
    <row r="651" customFormat="false" ht="12.75" hidden="false" customHeight="false" outlineLevel="0" collapsed="false">
      <c r="V651" s="7"/>
    </row>
    <row r="652" customFormat="false" ht="12.75" hidden="false" customHeight="false" outlineLevel="0" collapsed="false">
      <c r="V652" s="7"/>
    </row>
    <row r="653" customFormat="false" ht="12.75" hidden="false" customHeight="false" outlineLevel="0" collapsed="false">
      <c r="V653" s="7"/>
    </row>
    <row r="654" customFormat="false" ht="12.75" hidden="false" customHeight="false" outlineLevel="0" collapsed="false">
      <c r="V654" s="7"/>
    </row>
    <row r="655" customFormat="false" ht="12.75" hidden="false" customHeight="false" outlineLevel="0" collapsed="false">
      <c r="V655" s="7"/>
    </row>
    <row r="656" customFormat="false" ht="12.75" hidden="false" customHeight="false" outlineLevel="0" collapsed="false">
      <c r="V656" s="7"/>
    </row>
    <row r="657" customFormat="false" ht="12.75" hidden="false" customHeight="false" outlineLevel="0" collapsed="false">
      <c r="V657" s="7"/>
    </row>
    <row r="658" customFormat="false" ht="12.75" hidden="false" customHeight="false" outlineLevel="0" collapsed="false">
      <c r="V658" s="7"/>
    </row>
    <row r="659" customFormat="false" ht="12.75" hidden="false" customHeight="false" outlineLevel="0" collapsed="false">
      <c r="V659" s="7"/>
    </row>
    <row r="660" customFormat="false" ht="12.75" hidden="false" customHeight="false" outlineLevel="0" collapsed="false">
      <c r="V660" s="7"/>
    </row>
    <row r="661" customFormat="false" ht="12.75" hidden="false" customHeight="false" outlineLevel="0" collapsed="false">
      <c r="V661" s="7"/>
    </row>
    <row r="662" customFormat="false" ht="12.75" hidden="false" customHeight="false" outlineLevel="0" collapsed="false">
      <c r="V662" s="7"/>
    </row>
    <row r="663" customFormat="false" ht="12.75" hidden="false" customHeight="false" outlineLevel="0" collapsed="false">
      <c r="V663" s="7"/>
    </row>
    <row r="664" customFormat="false" ht="12.75" hidden="false" customHeight="false" outlineLevel="0" collapsed="false">
      <c r="V664" s="7"/>
    </row>
    <row r="665" customFormat="false" ht="12.75" hidden="false" customHeight="false" outlineLevel="0" collapsed="false">
      <c r="V665" s="7"/>
    </row>
    <row r="666" customFormat="false" ht="12.75" hidden="false" customHeight="false" outlineLevel="0" collapsed="false">
      <c r="V666" s="7"/>
    </row>
    <row r="667" customFormat="false" ht="12.75" hidden="false" customHeight="false" outlineLevel="0" collapsed="false">
      <c r="V667" s="7"/>
    </row>
    <row r="668" customFormat="false" ht="12.75" hidden="false" customHeight="false" outlineLevel="0" collapsed="false">
      <c r="V668" s="7"/>
    </row>
    <row r="669" customFormat="false" ht="12.75" hidden="false" customHeight="false" outlineLevel="0" collapsed="false">
      <c r="V669" s="7"/>
    </row>
    <row r="670" customFormat="false" ht="12.75" hidden="false" customHeight="false" outlineLevel="0" collapsed="false">
      <c r="V670" s="7"/>
    </row>
    <row r="671" customFormat="false" ht="12.75" hidden="false" customHeight="false" outlineLevel="0" collapsed="false">
      <c r="V671" s="7"/>
    </row>
    <row r="672" customFormat="false" ht="12.75" hidden="false" customHeight="false" outlineLevel="0" collapsed="false">
      <c r="V672" s="7"/>
    </row>
    <row r="673" customFormat="false" ht="12.75" hidden="false" customHeight="false" outlineLevel="0" collapsed="false">
      <c r="V673" s="7"/>
    </row>
    <row r="674" customFormat="false" ht="12.75" hidden="false" customHeight="false" outlineLevel="0" collapsed="false">
      <c r="V674" s="7"/>
    </row>
    <row r="675" customFormat="false" ht="12.75" hidden="false" customHeight="false" outlineLevel="0" collapsed="false">
      <c r="V675" s="7"/>
    </row>
    <row r="676" customFormat="false" ht="12.75" hidden="false" customHeight="false" outlineLevel="0" collapsed="false">
      <c r="V676" s="7"/>
    </row>
    <row r="677" customFormat="false" ht="12.75" hidden="false" customHeight="false" outlineLevel="0" collapsed="false">
      <c r="V677" s="7"/>
    </row>
    <row r="678" customFormat="false" ht="12.75" hidden="false" customHeight="false" outlineLevel="0" collapsed="false">
      <c r="V678" s="7"/>
    </row>
    <row r="679" customFormat="false" ht="12.75" hidden="false" customHeight="false" outlineLevel="0" collapsed="false">
      <c r="V679" s="7"/>
    </row>
    <row r="680" customFormat="false" ht="12.75" hidden="false" customHeight="false" outlineLevel="0" collapsed="false">
      <c r="V680" s="7"/>
    </row>
    <row r="681" customFormat="false" ht="12.75" hidden="false" customHeight="false" outlineLevel="0" collapsed="false">
      <c r="V681" s="7"/>
    </row>
    <row r="682" customFormat="false" ht="12.75" hidden="false" customHeight="false" outlineLevel="0" collapsed="false">
      <c r="V682" s="7"/>
    </row>
    <row r="683" customFormat="false" ht="12.75" hidden="false" customHeight="false" outlineLevel="0" collapsed="false">
      <c r="V683" s="7"/>
    </row>
    <row r="684" customFormat="false" ht="12.75" hidden="false" customHeight="false" outlineLevel="0" collapsed="false">
      <c r="V684" s="7"/>
    </row>
    <row r="685" customFormat="false" ht="12.75" hidden="false" customHeight="false" outlineLevel="0" collapsed="false">
      <c r="V685" s="7"/>
    </row>
    <row r="686" customFormat="false" ht="12.75" hidden="false" customHeight="false" outlineLevel="0" collapsed="false">
      <c r="V686" s="7"/>
    </row>
    <row r="687" customFormat="false" ht="12.75" hidden="false" customHeight="false" outlineLevel="0" collapsed="false">
      <c r="V687" s="7"/>
    </row>
    <row r="688" customFormat="false" ht="12.75" hidden="false" customHeight="false" outlineLevel="0" collapsed="false">
      <c r="V688" s="7"/>
    </row>
    <row r="689" customFormat="false" ht="12.75" hidden="false" customHeight="false" outlineLevel="0" collapsed="false">
      <c r="V689" s="7"/>
    </row>
    <row r="690" customFormat="false" ht="12.75" hidden="false" customHeight="false" outlineLevel="0" collapsed="false">
      <c r="V690" s="7"/>
    </row>
    <row r="691" customFormat="false" ht="12.75" hidden="false" customHeight="false" outlineLevel="0" collapsed="false">
      <c r="V691" s="7"/>
    </row>
    <row r="692" customFormat="false" ht="12.75" hidden="false" customHeight="false" outlineLevel="0" collapsed="false">
      <c r="V692" s="7"/>
    </row>
    <row r="693" customFormat="false" ht="12.75" hidden="false" customHeight="false" outlineLevel="0" collapsed="false">
      <c r="V693" s="7"/>
    </row>
    <row r="694" customFormat="false" ht="12.75" hidden="false" customHeight="false" outlineLevel="0" collapsed="false">
      <c r="V694" s="7"/>
    </row>
    <row r="695" customFormat="false" ht="12.75" hidden="false" customHeight="false" outlineLevel="0" collapsed="false">
      <c r="V695" s="7"/>
    </row>
    <row r="696" customFormat="false" ht="12.75" hidden="false" customHeight="false" outlineLevel="0" collapsed="false">
      <c r="V696" s="7"/>
    </row>
    <row r="697" customFormat="false" ht="12.75" hidden="false" customHeight="false" outlineLevel="0" collapsed="false">
      <c r="V697" s="7"/>
    </row>
    <row r="698" customFormat="false" ht="12.75" hidden="false" customHeight="false" outlineLevel="0" collapsed="false">
      <c r="V698" s="7"/>
    </row>
    <row r="699" customFormat="false" ht="12.75" hidden="false" customHeight="false" outlineLevel="0" collapsed="false">
      <c r="V699" s="7"/>
    </row>
    <row r="700" customFormat="false" ht="12.75" hidden="false" customHeight="false" outlineLevel="0" collapsed="false">
      <c r="V700" s="7"/>
    </row>
    <row r="701" customFormat="false" ht="12.75" hidden="false" customHeight="false" outlineLevel="0" collapsed="false">
      <c r="V701" s="7"/>
    </row>
    <row r="702" customFormat="false" ht="12.75" hidden="false" customHeight="false" outlineLevel="0" collapsed="false">
      <c r="V702" s="7"/>
    </row>
    <row r="703" customFormat="false" ht="12.75" hidden="false" customHeight="false" outlineLevel="0" collapsed="false">
      <c r="V703" s="7"/>
    </row>
    <row r="704" customFormat="false" ht="12.75" hidden="false" customHeight="false" outlineLevel="0" collapsed="false">
      <c r="V704" s="7"/>
    </row>
    <row r="705" customFormat="false" ht="12.75" hidden="false" customHeight="false" outlineLevel="0" collapsed="false">
      <c r="V705" s="7"/>
    </row>
    <row r="706" customFormat="false" ht="12.75" hidden="false" customHeight="false" outlineLevel="0" collapsed="false">
      <c r="V706" s="7"/>
    </row>
    <row r="707" customFormat="false" ht="12.75" hidden="false" customHeight="false" outlineLevel="0" collapsed="false">
      <c r="V707" s="7"/>
    </row>
    <row r="708" customFormat="false" ht="12.75" hidden="false" customHeight="false" outlineLevel="0" collapsed="false">
      <c r="V708" s="7"/>
    </row>
    <row r="709" customFormat="false" ht="12.75" hidden="false" customHeight="false" outlineLevel="0" collapsed="false">
      <c r="V709" s="7"/>
    </row>
    <row r="710" customFormat="false" ht="12.75" hidden="false" customHeight="false" outlineLevel="0" collapsed="false">
      <c r="V710" s="7"/>
    </row>
    <row r="711" customFormat="false" ht="12.75" hidden="false" customHeight="false" outlineLevel="0" collapsed="false">
      <c r="V711" s="7"/>
    </row>
    <row r="712" customFormat="false" ht="12.75" hidden="false" customHeight="false" outlineLevel="0" collapsed="false">
      <c r="V712" s="7"/>
    </row>
    <row r="713" customFormat="false" ht="12.75" hidden="false" customHeight="false" outlineLevel="0" collapsed="false">
      <c r="V713" s="7"/>
    </row>
    <row r="714" customFormat="false" ht="12.75" hidden="false" customHeight="false" outlineLevel="0" collapsed="false">
      <c r="V714" s="7"/>
    </row>
    <row r="715" customFormat="false" ht="12.75" hidden="false" customHeight="false" outlineLevel="0" collapsed="false">
      <c r="V715" s="7"/>
    </row>
    <row r="716" customFormat="false" ht="12.75" hidden="false" customHeight="false" outlineLevel="0" collapsed="false">
      <c r="V716" s="7"/>
    </row>
    <row r="717" customFormat="false" ht="12.75" hidden="false" customHeight="false" outlineLevel="0" collapsed="false">
      <c r="V717" s="7"/>
    </row>
    <row r="718" customFormat="false" ht="12.75" hidden="false" customHeight="false" outlineLevel="0" collapsed="false">
      <c r="V718" s="7"/>
    </row>
    <row r="719" customFormat="false" ht="12.75" hidden="false" customHeight="false" outlineLevel="0" collapsed="false">
      <c r="V719" s="7"/>
    </row>
    <row r="720" customFormat="false" ht="12.75" hidden="false" customHeight="false" outlineLevel="0" collapsed="false">
      <c r="V720" s="7"/>
    </row>
    <row r="721" customFormat="false" ht="12.75" hidden="false" customHeight="false" outlineLevel="0" collapsed="false">
      <c r="V721" s="7"/>
    </row>
    <row r="722" customFormat="false" ht="12.75" hidden="false" customHeight="false" outlineLevel="0" collapsed="false">
      <c r="V722" s="7"/>
    </row>
    <row r="723" customFormat="false" ht="12.75" hidden="false" customHeight="false" outlineLevel="0" collapsed="false">
      <c r="V723" s="7"/>
    </row>
    <row r="724" customFormat="false" ht="12.75" hidden="false" customHeight="false" outlineLevel="0" collapsed="false">
      <c r="V724" s="7"/>
    </row>
    <row r="725" customFormat="false" ht="12.75" hidden="false" customHeight="false" outlineLevel="0" collapsed="false">
      <c r="V725" s="7"/>
    </row>
    <row r="726" customFormat="false" ht="12.75" hidden="false" customHeight="false" outlineLevel="0" collapsed="false">
      <c r="V726" s="7"/>
    </row>
    <row r="727" customFormat="false" ht="12.75" hidden="false" customHeight="false" outlineLevel="0" collapsed="false">
      <c r="V727" s="7"/>
    </row>
    <row r="728" customFormat="false" ht="12.75" hidden="false" customHeight="false" outlineLevel="0" collapsed="false">
      <c r="V728" s="7"/>
    </row>
    <row r="729" customFormat="false" ht="12.75" hidden="false" customHeight="false" outlineLevel="0" collapsed="false">
      <c r="V729" s="7"/>
    </row>
    <row r="730" customFormat="false" ht="12.75" hidden="false" customHeight="false" outlineLevel="0" collapsed="false">
      <c r="V730" s="7"/>
    </row>
    <row r="731" customFormat="false" ht="12.75" hidden="false" customHeight="false" outlineLevel="0" collapsed="false">
      <c r="V731" s="7"/>
    </row>
    <row r="732" customFormat="false" ht="12.75" hidden="false" customHeight="false" outlineLevel="0" collapsed="false">
      <c r="V732" s="7"/>
    </row>
    <row r="733" customFormat="false" ht="12.75" hidden="false" customHeight="false" outlineLevel="0" collapsed="false">
      <c r="V733" s="7"/>
    </row>
    <row r="734" customFormat="false" ht="12.75" hidden="false" customHeight="false" outlineLevel="0" collapsed="false">
      <c r="V734" s="7"/>
    </row>
    <row r="735" customFormat="false" ht="12.75" hidden="false" customHeight="false" outlineLevel="0" collapsed="false">
      <c r="V735" s="7"/>
    </row>
    <row r="736" customFormat="false" ht="12.75" hidden="false" customHeight="false" outlineLevel="0" collapsed="false">
      <c r="V736" s="7"/>
    </row>
    <row r="737" customFormat="false" ht="12.75" hidden="false" customHeight="false" outlineLevel="0" collapsed="false">
      <c r="V737" s="7"/>
    </row>
    <row r="738" customFormat="false" ht="12.75" hidden="false" customHeight="false" outlineLevel="0" collapsed="false">
      <c r="V738" s="7"/>
    </row>
    <row r="739" customFormat="false" ht="12.75" hidden="false" customHeight="false" outlineLevel="0" collapsed="false">
      <c r="V739" s="7"/>
    </row>
    <row r="740" customFormat="false" ht="12.75" hidden="false" customHeight="false" outlineLevel="0" collapsed="false">
      <c r="V740" s="7"/>
    </row>
    <row r="741" customFormat="false" ht="12.75" hidden="false" customHeight="false" outlineLevel="0" collapsed="false">
      <c r="V741" s="7"/>
    </row>
    <row r="742" customFormat="false" ht="12.75" hidden="false" customHeight="false" outlineLevel="0" collapsed="false">
      <c r="V742" s="7"/>
    </row>
    <row r="743" customFormat="false" ht="12.75" hidden="false" customHeight="false" outlineLevel="0" collapsed="false">
      <c r="V743" s="7"/>
    </row>
    <row r="744" customFormat="false" ht="12.75" hidden="false" customHeight="false" outlineLevel="0" collapsed="false">
      <c r="V744" s="7"/>
    </row>
    <row r="745" customFormat="false" ht="12.75" hidden="false" customHeight="false" outlineLevel="0" collapsed="false">
      <c r="V745" s="7"/>
    </row>
    <row r="746" customFormat="false" ht="12.75" hidden="false" customHeight="false" outlineLevel="0" collapsed="false">
      <c r="V746" s="7"/>
    </row>
    <row r="747" customFormat="false" ht="12.75" hidden="false" customHeight="false" outlineLevel="0" collapsed="false">
      <c r="V747" s="7"/>
    </row>
    <row r="748" customFormat="false" ht="12.75" hidden="false" customHeight="false" outlineLevel="0" collapsed="false">
      <c r="V748" s="7"/>
    </row>
    <row r="749" customFormat="false" ht="12.75" hidden="false" customHeight="false" outlineLevel="0" collapsed="false">
      <c r="V749" s="7"/>
    </row>
    <row r="750" customFormat="false" ht="12.75" hidden="false" customHeight="false" outlineLevel="0" collapsed="false">
      <c r="V750" s="7"/>
    </row>
    <row r="751" customFormat="false" ht="12.75" hidden="false" customHeight="false" outlineLevel="0" collapsed="false">
      <c r="V751" s="7"/>
    </row>
    <row r="752" customFormat="false" ht="12.75" hidden="false" customHeight="false" outlineLevel="0" collapsed="false">
      <c r="V752" s="7"/>
    </row>
    <row r="753" customFormat="false" ht="12.75" hidden="false" customHeight="false" outlineLevel="0" collapsed="false">
      <c r="V753" s="7"/>
    </row>
    <row r="754" customFormat="false" ht="12.75" hidden="false" customHeight="false" outlineLevel="0" collapsed="false">
      <c r="V754" s="7"/>
    </row>
    <row r="755" customFormat="false" ht="12.75" hidden="false" customHeight="false" outlineLevel="0" collapsed="false">
      <c r="V755" s="7"/>
    </row>
    <row r="756" customFormat="false" ht="12.75" hidden="false" customHeight="false" outlineLevel="0" collapsed="false">
      <c r="V756" s="7"/>
    </row>
    <row r="757" customFormat="false" ht="12.75" hidden="false" customHeight="false" outlineLevel="0" collapsed="false">
      <c r="V757" s="7"/>
    </row>
    <row r="758" customFormat="false" ht="12.75" hidden="false" customHeight="false" outlineLevel="0" collapsed="false">
      <c r="V758" s="7"/>
    </row>
    <row r="759" customFormat="false" ht="12.75" hidden="false" customHeight="false" outlineLevel="0" collapsed="false">
      <c r="V759" s="7"/>
    </row>
    <row r="760" customFormat="false" ht="12.75" hidden="false" customHeight="false" outlineLevel="0" collapsed="false">
      <c r="V760" s="7"/>
    </row>
    <row r="761" customFormat="false" ht="12.75" hidden="false" customHeight="false" outlineLevel="0" collapsed="false">
      <c r="V761" s="7"/>
    </row>
    <row r="762" customFormat="false" ht="12.75" hidden="false" customHeight="false" outlineLevel="0" collapsed="false">
      <c r="V762" s="7"/>
    </row>
    <row r="763" customFormat="false" ht="12.75" hidden="false" customHeight="false" outlineLevel="0" collapsed="false">
      <c r="V763" s="7"/>
    </row>
    <row r="764" customFormat="false" ht="12.75" hidden="false" customHeight="false" outlineLevel="0" collapsed="false">
      <c r="V764" s="7"/>
    </row>
    <row r="765" customFormat="false" ht="12.75" hidden="false" customHeight="false" outlineLevel="0" collapsed="false">
      <c r="V765" s="7"/>
    </row>
    <row r="766" customFormat="false" ht="12.75" hidden="false" customHeight="false" outlineLevel="0" collapsed="false">
      <c r="V766" s="7"/>
    </row>
    <row r="767" customFormat="false" ht="12.75" hidden="false" customHeight="false" outlineLevel="0" collapsed="false">
      <c r="V767" s="7"/>
    </row>
    <row r="768" customFormat="false" ht="12.75" hidden="false" customHeight="false" outlineLevel="0" collapsed="false">
      <c r="V768" s="7"/>
    </row>
    <row r="769" customFormat="false" ht="12.75" hidden="false" customHeight="false" outlineLevel="0" collapsed="false">
      <c r="V769" s="7"/>
    </row>
    <row r="770" customFormat="false" ht="12.75" hidden="false" customHeight="false" outlineLevel="0" collapsed="false">
      <c r="V770" s="7"/>
    </row>
    <row r="771" customFormat="false" ht="12.75" hidden="false" customHeight="false" outlineLevel="0" collapsed="false">
      <c r="V771" s="7"/>
    </row>
    <row r="772" customFormat="false" ht="12.75" hidden="false" customHeight="false" outlineLevel="0" collapsed="false">
      <c r="V772" s="7"/>
    </row>
    <row r="773" customFormat="false" ht="12.75" hidden="false" customHeight="false" outlineLevel="0" collapsed="false">
      <c r="V773" s="7"/>
    </row>
    <row r="774" customFormat="false" ht="12.75" hidden="false" customHeight="false" outlineLevel="0" collapsed="false">
      <c r="V774" s="7"/>
    </row>
    <row r="775" customFormat="false" ht="12.75" hidden="false" customHeight="false" outlineLevel="0" collapsed="false">
      <c r="V775" s="7"/>
    </row>
    <row r="776" customFormat="false" ht="12.75" hidden="false" customHeight="false" outlineLevel="0" collapsed="false">
      <c r="V776" s="7"/>
    </row>
    <row r="777" customFormat="false" ht="12.75" hidden="false" customHeight="false" outlineLevel="0" collapsed="false">
      <c r="V777" s="7"/>
    </row>
    <row r="778" customFormat="false" ht="12.75" hidden="false" customHeight="false" outlineLevel="0" collapsed="false">
      <c r="V778" s="7"/>
    </row>
    <row r="779" customFormat="false" ht="12.75" hidden="false" customHeight="false" outlineLevel="0" collapsed="false">
      <c r="V779" s="7"/>
    </row>
    <row r="780" customFormat="false" ht="12.75" hidden="false" customHeight="false" outlineLevel="0" collapsed="false">
      <c r="V780" s="7"/>
    </row>
    <row r="781" customFormat="false" ht="12.75" hidden="false" customHeight="false" outlineLevel="0" collapsed="false">
      <c r="V781" s="7"/>
    </row>
    <row r="782" customFormat="false" ht="12.75" hidden="false" customHeight="false" outlineLevel="0" collapsed="false">
      <c r="V782" s="7"/>
    </row>
    <row r="783" customFormat="false" ht="12.75" hidden="false" customHeight="false" outlineLevel="0" collapsed="false">
      <c r="V783" s="7"/>
    </row>
    <row r="784" customFormat="false" ht="12.75" hidden="false" customHeight="false" outlineLevel="0" collapsed="false">
      <c r="V784" s="7"/>
    </row>
    <row r="785" customFormat="false" ht="12.75" hidden="false" customHeight="false" outlineLevel="0" collapsed="false">
      <c r="V785" s="7"/>
    </row>
    <row r="786" customFormat="false" ht="12.75" hidden="false" customHeight="false" outlineLevel="0" collapsed="false">
      <c r="V786" s="7"/>
    </row>
    <row r="787" customFormat="false" ht="12.75" hidden="false" customHeight="false" outlineLevel="0" collapsed="false">
      <c r="V787" s="7"/>
    </row>
    <row r="788" customFormat="false" ht="12.75" hidden="false" customHeight="false" outlineLevel="0" collapsed="false">
      <c r="V788" s="7"/>
    </row>
    <row r="789" customFormat="false" ht="12.75" hidden="false" customHeight="false" outlineLevel="0" collapsed="false">
      <c r="V789" s="7"/>
    </row>
    <row r="790" customFormat="false" ht="12.75" hidden="false" customHeight="false" outlineLevel="0" collapsed="false">
      <c r="V790" s="7"/>
    </row>
    <row r="791" customFormat="false" ht="12.75" hidden="false" customHeight="false" outlineLevel="0" collapsed="false">
      <c r="V791" s="7"/>
    </row>
    <row r="792" customFormat="false" ht="12.75" hidden="false" customHeight="false" outlineLevel="0" collapsed="false">
      <c r="V792" s="7"/>
    </row>
    <row r="793" customFormat="false" ht="12.75" hidden="false" customHeight="false" outlineLevel="0" collapsed="false">
      <c r="V793" s="7"/>
    </row>
    <row r="794" customFormat="false" ht="12.75" hidden="false" customHeight="false" outlineLevel="0" collapsed="false">
      <c r="V794" s="7"/>
    </row>
    <row r="795" customFormat="false" ht="12.75" hidden="false" customHeight="false" outlineLevel="0" collapsed="false">
      <c r="V795" s="7"/>
    </row>
    <row r="796" customFormat="false" ht="12.75" hidden="false" customHeight="false" outlineLevel="0" collapsed="false">
      <c r="V796" s="7"/>
    </row>
    <row r="797" customFormat="false" ht="12.75" hidden="false" customHeight="false" outlineLevel="0" collapsed="false">
      <c r="V797" s="7"/>
    </row>
    <row r="798" customFormat="false" ht="12.75" hidden="false" customHeight="false" outlineLevel="0" collapsed="false">
      <c r="V798" s="7"/>
    </row>
    <row r="799" customFormat="false" ht="12.75" hidden="false" customHeight="false" outlineLevel="0" collapsed="false">
      <c r="V799" s="7"/>
    </row>
    <row r="800" customFormat="false" ht="12.75" hidden="false" customHeight="false" outlineLevel="0" collapsed="false">
      <c r="V800" s="7"/>
    </row>
    <row r="801" customFormat="false" ht="12.75" hidden="false" customHeight="false" outlineLevel="0" collapsed="false">
      <c r="V801" s="7"/>
    </row>
    <row r="802" customFormat="false" ht="12.75" hidden="false" customHeight="false" outlineLevel="0" collapsed="false">
      <c r="V802" s="7"/>
    </row>
    <row r="803" customFormat="false" ht="12.75" hidden="false" customHeight="false" outlineLevel="0" collapsed="false">
      <c r="V803" s="7"/>
    </row>
    <row r="804" customFormat="false" ht="12.75" hidden="false" customHeight="false" outlineLevel="0" collapsed="false">
      <c r="V804" s="7"/>
    </row>
    <row r="805" customFormat="false" ht="12.75" hidden="false" customHeight="false" outlineLevel="0" collapsed="false">
      <c r="V805" s="7"/>
    </row>
    <row r="806" customFormat="false" ht="12.75" hidden="false" customHeight="false" outlineLevel="0" collapsed="false">
      <c r="V806" s="7"/>
    </row>
    <row r="807" customFormat="false" ht="12.75" hidden="false" customHeight="false" outlineLevel="0" collapsed="false">
      <c r="V807" s="7"/>
    </row>
    <row r="808" customFormat="false" ht="12.75" hidden="false" customHeight="false" outlineLevel="0" collapsed="false">
      <c r="V808" s="7"/>
    </row>
    <row r="809" customFormat="false" ht="12.75" hidden="false" customHeight="false" outlineLevel="0" collapsed="false">
      <c r="V809" s="7"/>
    </row>
    <row r="810" customFormat="false" ht="12.75" hidden="false" customHeight="false" outlineLevel="0" collapsed="false">
      <c r="V810" s="7"/>
    </row>
    <row r="811" customFormat="false" ht="12.75" hidden="false" customHeight="false" outlineLevel="0" collapsed="false">
      <c r="V811" s="7"/>
    </row>
    <row r="812" customFormat="false" ht="12.75" hidden="false" customHeight="false" outlineLevel="0" collapsed="false">
      <c r="V812" s="7"/>
    </row>
    <row r="813" customFormat="false" ht="12.75" hidden="false" customHeight="false" outlineLevel="0" collapsed="false">
      <c r="V813" s="7"/>
    </row>
    <row r="814" customFormat="false" ht="12.75" hidden="false" customHeight="false" outlineLevel="0" collapsed="false">
      <c r="V814" s="7"/>
    </row>
    <row r="815" customFormat="false" ht="12.75" hidden="false" customHeight="false" outlineLevel="0" collapsed="false">
      <c r="V815" s="7"/>
    </row>
    <row r="816" customFormat="false" ht="12.75" hidden="false" customHeight="false" outlineLevel="0" collapsed="false">
      <c r="V816" s="7"/>
    </row>
    <row r="817" customFormat="false" ht="12.75" hidden="false" customHeight="false" outlineLevel="0" collapsed="false">
      <c r="V817" s="7"/>
    </row>
    <row r="818" customFormat="false" ht="12.75" hidden="false" customHeight="false" outlineLevel="0" collapsed="false">
      <c r="V818" s="7"/>
    </row>
    <row r="819" customFormat="false" ht="12.75" hidden="false" customHeight="false" outlineLevel="0" collapsed="false">
      <c r="V819" s="7"/>
    </row>
    <row r="820" customFormat="false" ht="12.75" hidden="false" customHeight="false" outlineLevel="0" collapsed="false">
      <c r="V820" s="7"/>
    </row>
    <row r="821" customFormat="false" ht="12.75" hidden="false" customHeight="false" outlineLevel="0" collapsed="false">
      <c r="V821" s="7"/>
    </row>
    <row r="822" customFormat="false" ht="12.75" hidden="false" customHeight="false" outlineLevel="0" collapsed="false">
      <c r="V822" s="7"/>
    </row>
    <row r="823" customFormat="false" ht="12.75" hidden="false" customHeight="false" outlineLevel="0" collapsed="false">
      <c r="V823" s="7"/>
    </row>
    <row r="824" customFormat="false" ht="12.75" hidden="false" customHeight="false" outlineLevel="0" collapsed="false">
      <c r="V824" s="7"/>
    </row>
    <row r="825" customFormat="false" ht="12.75" hidden="false" customHeight="false" outlineLevel="0" collapsed="false">
      <c r="V825" s="7"/>
    </row>
    <row r="826" customFormat="false" ht="12.75" hidden="false" customHeight="false" outlineLevel="0" collapsed="false">
      <c r="V826" s="7"/>
    </row>
    <row r="827" customFormat="false" ht="12.75" hidden="false" customHeight="false" outlineLevel="0" collapsed="false">
      <c r="V827" s="7"/>
    </row>
    <row r="828" customFormat="false" ht="12.75" hidden="false" customHeight="false" outlineLevel="0" collapsed="false">
      <c r="V828" s="7"/>
    </row>
    <row r="829" customFormat="false" ht="12.75" hidden="false" customHeight="false" outlineLevel="0" collapsed="false">
      <c r="V829" s="7"/>
    </row>
    <row r="830" customFormat="false" ht="12.75" hidden="false" customHeight="false" outlineLevel="0" collapsed="false">
      <c r="V830" s="7"/>
    </row>
    <row r="831" customFormat="false" ht="12.75" hidden="false" customHeight="false" outlineLevel="0" collapsed="false">
      <c r="V831" s="7"/>
    </row>
    <row r="832" customFormat="false" ht="12.75" hidden="false" customHeight="false" outlineLevel="0" collapsed="false">
      <c r="V832" s="7"/>
    </row>
    <row r="833" customFormat="false" ht="12.75" hidden="false" customHeight="false" outlineLevel="0" collapsed="false">
      <c r="V833" s="7"/>
    </row>
    <row r="834" customFormat="false" ht="12.75" hidden="false" customHeight="false" outlineLevel="0" collapsed="false">
      <c r="V834" s="7"/>
    </row>
    <row r="835" customFormat="false" ht="12.75" hidden="false" customHeight="false" outlineLevel="0" collapsed="false">
      <c r="V835" s="7"/>
    </row>
    <row r="836" customFormat="false" ht="12.75" hidden="false" customHeight="false" outlineLevel="0" collapsed="false">
      <c r="V836" s="7"/>
    </row>
    <row r="837" customFormat="false" ht="12.75" hidden="false" customHeight="false" outlineLevel="0" collapsed="false">
      <c r="V837" s="7"/>
    </row>
    <row r="838" customFormat="false" ht="12.75" hidden="false" customHeight="false" outlineLevel="0" collapsed="false">
      <c r="V838" s="7"/>
    </row>
    <row r="839" customFormat="false" ht="12.75" hidden="false" customHeight="false" outlineLevel="0" collapsed="false">
      <c r="V839" s="7"/>
    </row>
    <row r="840" customFormat="false" ht="12.75" hidden="false" customHeight="false" outlineLevel="0" collapsed="false">
      <c r="V840" s="7"/>
    </row>
    <row r="841" customFormat="false" ht="12.75" hidden="false" customHeight="false" outlineLevel="0" collapsed="false">
      <c r="V841" s="7"/>
    </row>
    <row r="842" customFormat="false" ht="12.75" hidden="false" customHeight="false" outlineLevel="0" collapsed="false">
      <c r="V842" s="7"/>
    </row>
    <row r="843" customFormat="false" ht="12.75" hidden="false" customHeight="false" outlineLevel="0" collapsed="false">
      <c r="V843" s="7"/>
    </row>
    <row r="844" customFormat="false" ht="12.75" hidden="false" customHeight="false" outlineLevel="0" collapsed="false">
      <c r="V844" s="7"/>
    </row>
    <row r="845" customFormat="false" ht="12.75" hidden="false" customHeight="false" outlineLevel="0" collapsed="false">
      <c r="V845" s="7"/>
    </row>
    <row r="846" customFormat="false" ht="12.75" hidden="false" customHeight="false" outlineLevel="0" collapsed="false">
      <c r="V846" s="7"/>
    </row>
    <row r="847" customFormat="false" ht="12.75" hidden="false" customHeight="false" outlineLevel="0" collapsed="false">
      <c r="V847" s="7"/>
    </row>
    <row r="848" customFormat="false" ht="12.75" hidden="false" customHeight="false" outlineLevel="0" collapsed="false">
      <c r="V848" s="7"/>
    </row>
    <row r="849" customFormat="false" ht="12.75" hidden="false" customHeight="false" outlineLevel="0" collapsed="false">
      <c r="V849" s="7"/>
    </row>
    <row r="850" customFormat="false" ht="12.75" hidden="false" customHeight="false" outlineLevel="0" collapsed="false">
      <c r="V850" s="7"/>
    </row>
    <row r="851" customFormat="false" ht="12.75" hidden="false" customHeight="false" outlineLevel="0" collapsed="false">
      <c r="V851" s="7"/>
    </row>
    <row r="852" customFormat="false" ht="12.75" hidden="false" customHeight="false" outlineLevel="0" collapsed="false">
      <c r="V852" s="7"/>
    </row>
    <row r="853" customFormat="false" ht="12.75" hidden="false" customHeight="false" outlineLevel="0" collapsed="false">
      <c r="V853" s="7"/>
    </row>
    <row r="854" customFormat="false" ht="12.75" hidden="false" customHeight="false" outlineLevel="0" collapsed="false">
      <c r="V854" s="7"/>
    </row>
    <row r="855" customFormat="false" ht="12.75" hidden="false" customHeight="false" outlineLevel="0" collapsed="false">
      <c r="V855" s="7"/>
    </row>
    <row r="856" customFormat="false" ht="12.75" hidden="false" customHeight="false" outlineLevel="0" collapsed="false">
      <c r="V856" s="7"/>
    </row>
    <row r="857" customFormat="false" ht="12.75" hidden="false" customHeight="false" outlineLevel="0" collapsed="false">
      <c r="V857" s="7"/>
    </row>
    <row r="858" customFormat="false" ht="12.75" hidden="false" customHeight="false" outlineLevel="0" collapsed="false">
      <c r="V858" s="7"/>
    </row>
    <row r="859" customFormat="false" ht="12.75" hidden="false" customHeight="false" outlineLevel="0" collapsed="false">
      <c r="V859" s="7"/>
    </row>
    <row r="860" customFormat="false" ht="12.75" hidden="false" customHeight="false" outlineLevel="0" collapsed="false">
      <c r="V860" s="7"/>
    </row>
    <row r="861" customFormat="false" ht="12.75" hidden="false" customHeight="false" outlineLevel="0" collapsed="false">
      <c r="V861" s="7"/>
    </row>
    <row r="862" customFormat="false" ht="12.75" hidden="false" customHeight="false" outlineLevel="0" collapsed="false">
      <c r="V862" s="7"/>
    </row>
    <row r="863" customFormat="false" ht="12.75" hidden="false" customHeight="false" outlineLevel="0" collapsed="false">
      <c r="V863" s="7"/>
    </row>
    <row r="864" customFormat="false" ht="12.75" hidden="false" customHeight="false" outlineLevel="0" collapsed="false">
      <c r="V864" s="7"/>
    </row>
  </sheetData>
  <autoFilter ref="A7:V569"/>
  <mergeCells count="104">
    <mergeCell ref="C2:O2"/>
    <mergeCell ref="A4:A6"/>
    <mergeCell ref="B4:B6"/>
    <mergeCell ref="C4:C5"/>
    <mergeCell ref="D4:I4"/>
    <mergeCell ref="J4:K5"/>
    <mergeCell ref="L4:M5"/>
    <mergeCell ref="N4:O5"/>
    <mergeCell ref="P4:Q5"/>
    <mergeCell ref="R4:R5"/>
    <mergeCell ref="S4:S5"/>
    <mergeCell ref="T4:T5"/>
    <mergeCell ref="U4:U5"/>
    <mergeCell ref="V4:V6"/>
    <mergeCell ref="A8:B8"/>
    <mergeCell ref="A9:B9"/>
    <mergeCell ref="A12:B12"/>
    <mergeCell ref="A15:B15"/>
    <mergeCell ref="A18:B18"/>
    <mergeCell ref="A58:B58"/>
    <mergeCell ref="A115:B115"/>
    <mergeCell ref="A150:B150"/>
    <mergeCell ref="A151:B151"/>
    <mergeCell ref="A152:B152"/>
    <mergeCell ref="A154:B154"/>
    <mergeCell ref="A156:B156"/>
    <mergeCell ref="A159:B159"/>
    <mergeCell ref="A160:B160"/>
    <mergeCell ref="A161:B161"/>
    <mergeCell ref="A163:B163"/>
    <mergeCell ref="A165:B165"/>
    <mergeCell ref="A168:B168"/>
    <mergeCell ref="A169:B169"/>
    <mergeCell ref="A170:B170"/>
    <mergeCell ref="A173:B173"/>
    <mergeCell ref="A176:B176"/>
    <mergeCell ref="A179:B179"/>
    <mergeCell ref="A180:B180"/>
    <mergeCell ref="A181:B181"/>
    <mergeCell ref="A204:B204"/>
    <mergeCell ref="A221:B221"/>
    <mergeCell ref="A243:B243"/>
    <mergeCell ref="A244:B244"/>
    <mergeCell ref="A245:B245"/>
    <mergeCell ref="A249:B249"/>
    <mergeCell ref="A261:B261"/>
    <mergeCell ref="A271:B271"/>
    <mergeCell ref="A272:B272"/>
    <mergeCell ref="A273:B273"/>
    <mergeCell ref="A277:B277"/>
    <mergeCell ref="A280:B280"/>
    <mergeCell ref="A286:B286"/>
    <mergeCell ref="A287:B287"/>
    <mergeCell ref="A288:B288"/>
    <mergeCell ref="A301:B301"/>
    <mergeCell ref="A317:B317"/>
    <mergeCell ref="A321:B321"/>
    <mergeCell ref="A322:B322"/>
    <mergeCell ref="A323:B323"/>
    <mergeCell ref="A324:B324"/>
    <mergeCell ref="A326:B326"/>
    <mergeCell ref="A328:B328"/>
    <mergeCell ref="A329:B329"/>
    <mergeCell ref="A330:B330"/>
    <mergeCell ref="A336:B336"/>
    <mergeCell ref="A340:B340"/>
    <mergeCell ref="A352:B352"/>
    <mergeCell ref="A353:B353"/>
    <mergeCell ref="A354:B354"/>
    <mergeCell ref="A361:B361"/>
    <mergeCell ref="A371:B371"/>
    <mergeCell ref="A393:B393"/>
    <mergeCell ref="A394:B394"/>
    <mergeCell ref="A395:B395"/>
    <mergeCell ref="A398:B398"/>
    <mergeCell ref="A404:B404"/>
    <mergeCell ref="A410:B410"/>
    <mergeCell ref="A411:B411"/>
    <mergeCell ref="A412:B412"/>
    <mergeCell ref="A415:B415"/>
    <mergeCell ref="A421:B421"/>
    <mergeCell ref="A424:B424"/>
    <mergeCell ref="A425:B425"/>
    <mergeCell ref="A426:B426"/>
    <mergeCell ref="A428:B428"/>
    <mergeCell ref="A433:B433"/>
    <mergeCell ref="A434:B434"/>
    <mergeCell ref="A435:B435"/>
    <mergeCell ref="A449:B449"/>
    <mergeCell ref="A470:B470"/>
    <mergeCell ref="A489:B489"/>
    <mergeCell ref="A490:B490"/>
    <mergeCell ref="A491:B491"/>
    <mergeCell ref="A518:B518"/>
    <mergeCell ref="A538:B538"/>
    <mergeCell ref="A552:B552"/>
    <mergeCell ref="A553:B553"/>
    <mergeCell ref="A554:B554"/>
    <mergeCell ref="A557:B557"/>
    <mergeCell ref="A562:B562"/>
    <mergeCell ref="A568:B568"/>
    <mergeCell ref="A569:B569"/>
    <mergeCell ref="A570:B570"/>
    <mergeCell ref="A571:B571"/>
  </mergeCells>
  <printOptions headings="false" gridLines="false" gridLinesSet="true" horizontalCentered="false" verticalCentered="false"/>
  <pageMargins left="0.784027777777778" right="0.708333333333333" top="0.747916666666667" bottom="0.747916666666667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04"/>
  <sheetViews>
    <sheetView showFormulas="false" showGridLines="true" showRowColHeaders="true" showZeros="true" rightToLeft="false" tabSelected="false" showOutlineSymbols="true" defaultGridColor="true" view="normal" topLeftCell="A205" colorId="64" zoomScale="82" zoomScaleNormal="82" zoomScalePageLayoutView="100" workbookViewId="0">
      <selection pane="topLeft" activeCell="A1" activeCellId="0" sqref="A1"/>
    </sheetView>
  </sheetViews>
  <sheetFormatPr defaultColWidth="8.69140625" defaultRowHeight="12.8" zeroHeight="false" outlineLevelRow="0" outlineLevelCol="0"/>
  <cols>
    <col collapsed="false" customWidth="true" hidden="false" outlineLevel="0" max="1" min="1" style="123" width="4.83"/>
    <col collapsed="false" customWidth="true" hidden="false" outlineLevel="0" max="2" min="2" style="7" width="79.82"/>
    <col collapsed="false" customWidth="true" hidden="false" outlineLevel="0" max="5" min="3" style="7" width="15.81"/>
    <col collapsed="false" customWidth="true" hidden="false" outlineLevel="0" max="6" min="6" style="189" width="20.14"/>
    <col collapsed="false" customWidth="true" hidden="false" outlineLevel="0" max="8" min="7" style="7" width="9.66"/>
    <col collapsed="false" customWidth="true" hidden="false" outlineLevel="0" max="9" min="9" style="0" width="19.85"/>
    <col collapsed="false" customWidth="true" hidden="false" outlineLevel="0" max="10" min="10" style="123" width="15.98"/>
    <col collapsed="false" customWidth="true" hidden="false" outlineLevel="0" max="11" min="11" style="0" width="16.83"/>
    <col collapsed="false" customWidth="true" hidden="false" outlineLevel="0" max="12" min="12" style="0" width="19.85"/>
    <col collapsed="false" customWidth="true" hidden="false" outlineLevel="0" max="1024" min="1016" style="0" width="12.83"/>
  </cols>
  <sheetData>
    <row r="1" customFormat="false" ht="12.75" hidden="false" customHeight="true" outlineLevel="0" collapsed="false">
      <c r="B1" s="190" t="s">
        <v>654</v>
      </c>
      <c r="C1" s="191"/>
      <c r="D1" s="191"/>
      <c r="E1" s="191"/>
      <c r="F1" s="192"/>
      <c r="G1" s="191"/>
      <c r="H1" s="191"/>
      <c r="I1" s="191"/>
    </row>
    <row r="2" customFormat="false" ht="12.8" hidden="false" customHeight="false" outlineLevel="0" collapsed="false">
      <c r="A2" s="193"/>
      <c r="B2" s="194"/>
      <c r="C2" s="193"/>
      <c r="D2" s="193"/>
      <c r="E2" s="193"/>
      <c r="F2" s="195"/>
      <c r="G2" s="194"/>
      <c r="H2" s="194"/>
      <c r="I2" s="193"/>
      <c r="J2" s="193"/>
    </row>
    <row r="3" customFormat="false" ht="12.75" hidden="false" customHeight="true" outlineLevel="0" collapsed="false">
      <c r="A3" s="6" t="s">
        <v>3</v>
      </c>
      <c r="B3" s="6" t="s">
        <v>617</v>
      </c>
      <c r="C3" s="6" t="s">
        <v>655</v>
      </c>
      <c r="D3" s="6" t="s">
        <v>656</v>
      </c>
      <c r="E3" s="6"/>
      <c r="F3" s="6" t="s">
        <v>657</v>
      </c>
      <c r="G3" s="6"/>
      <c r="H3" s="6"/>
      <c r="I3" s="6"/>
      <c r="J3" s="6" t="s">
        <v>658</v>
      </c>
    </row>
    <row r="4" customFormat="false" ht="87" hidden="false" customHeight="true" outlineLevel="0" collapsed="false">
      <c r="A4" s="6"/>
      <c r="B4" s="6"/>
      <c r="C4" s="6"/>
      <c r="D4" s="6"/>
      <c r="E4" s="6" t="s">
        <v>6</v>
      </c>
      <c r="F4" s="196" t="s">
        <v>19</v>
      </c>
      <c r="G4" s="11" t="s">
        <v>21</v>
      </c>
      <c r="H4" s="11" t="s">
        <v>22</v>
      </c>
      <c r="I4" s="13" t="s">
        <v>23</v>
      </c>
      <c r="J4" s="6"/>
    </row>
    <row r="5" customFormat="false" ht="12.8" hidden="false" customHeight="false" outlineLevel="0" collapsed="false">
      <c r="A5" s="6"/>
      <c r="B5" s="6"/>
      <c r="C5" s="6" t="s">
        <v>634</v>
      </c>
      <c r="D5" s="6"/>
      <c r="E5" s="6"/>
      <c r="F5" s="51" t="s">
        <v>26</v>
      </c>
      <c r="G5" s="6" t="s">
        <v>26</v>
      </c>
      <c r="H5" s="6" t="s">
        <v>26</v>
      </c>
      <c r="I5" s="15" t="s">
        <v>26</v>
      </c>
      <c r="J5" s="6"/>
    </row>
    <row r="6" customFormat="false" ht="12.75" hidden="false" customHeight="true" outlineLevel="0" collapsed="false">
      <c r="A6" s="6"/>
      <c r="B6" s="6" t="s">
        <v>659</v>
      </c>
      <c r="C6" s="6"/>
      <c r="D6" s="6"/>
      <c r="E6" s="6"/>
      <c r="F6" s="197"/>
      <c r="G6" s="17"/>
      <c r="H6" s="17"/>
      <c r="I6" s="19"/>
      <c r="J6" s="6"/>
    </row>
    <row r="7" customFormat="false" ht="12.75" hidden="false" customHeight="true" outlineLevel="0" collapsed="false">
      <c r="A7" s="154" t="s">
        <v>660</v>
      </c>
      <c r="B7" s="154"/>
      <c r="C7" s="165" t="n">
        <f aca="false">C8+C9+C10+C11+C12+C13</f>
        <v>515</v>
      </c>
      <c r="D7" s="165"/>
      <c r="E7" s="165"/>
      <c r="F7" s="144" t="n">
        <f aca="false">F8+F9+F10+F11+F12+F13</f>
        <v>1504232178.94339</v>
      </c>
      <c r="G7" s="144"/>
      <c r="H7" s="144"/>
      <c r="I7" s="144" t="n">
        <f aca="false">I8+I9+I10+I11+I12+I13</f>
        <v>1504232178.94339</v>
      </c>
      <c r="J7" s="165"/>
    </row>
    <row r="8" customFormat="false" ht="12.75" hidden="false" customHeight="true" outlineLevel="0" collapsed="false">
      <c r="A8" s="158"/>
      <c r="B8" s="154" t="s">
        <v>47</v>
      </c>
      <c r="C8" s="165" t="n">
        <f aca="false">C47+C270-C9</f>
        <v>18</v>
      </c>
      <c r="D8" s="165"/>
      <c r="E8" s="198" t="s">
        <v>58</v>
      </c>
      <c r="F8" s="144" t="n">
        <f aca="false">F47+F270+F253-F9</f>
        <v>43151532.5</v>
      </c>
      <c r="G8" s="165"/>
      <c r="H8" s="165"/>
      <c r="I8" s="144" t="n">
        <f aca="false">I47+I270+I253-I9</f>
        <v>43151532.5</v>
      </c>
      <c r="J8" s="198" t="n">
        <v>2022</v>
      </c>
    </row>
    <row r="9" customFormat="false" ht="12.75" hidden="false" customHeight="true" outlineLevel="0" collapsed="false">
      <c r="A9" s="199"/>
      <c r="B9" s="200" t="s">
        <v>48</v>
      </c>
      <c r="C9" s="201" t="n">
        <f aca="false">C15</f>
        <v>4</v>
      </c>
      <c r="D9" s="201"/>
      <c r="E9" s="202" t="s">
        <v>49</v>
      </c>
      <c r="F9" s="203" t="n">
        <f aca="false">F15</f>
        <v>13000000</v>
      </c>
      <c r="G9" s="201"/>
      <c r="H9" s="201"/>
      <c r="I9" s="203" t="n">
        <f aca="false">I15</f>
        <v>13000000</v>
      </c>
      <c r="J9" s="202" t="n">
        <v>2022</v>
      </c>
    </row>
    <row r="10" customFormat="false" ht="12.75" hidden="false" customHeight="true" outlineLevel="0" collapsed="false">
      <c r="A10" s="158"/>
      <c r="B10" s="154" t="s">
        <v>51</v>
      </c>
      <c r="C10" s="204" t="n">
        <f aca="false">SUM(C48:C80,C244,C254:C255)</f>
        <v>114</v>
      </c>
      <c r="D10" s="165"/>
      <c r="E10" s="198" t="s">
        <v>58</v>
      </c>
      <c r="F10" s="144" t="n">
        <f aca="false">SUM(F48:F98,F244,F254:F255)</f>
        <v>260930646.443388</v>
      </c>
      <c r="G10" s="144"/>
      <c r="H10" s="144"/>
      <c r="I10" s="144" t="n">
        <f aca="false">SUM(I48:I98,I244,I254:I255)</f>
        <v>260930646.443388</v>
      </c>
      <c r="J10" s="198" t="n">
        <v>2023</v>
      </c>
    </row>
    <row r="11" customFormat="false" ht="12.75" hidden="false" customHeight="true" outlineLevel="0" collapsed="false">
      <c r="A11" s="199"/>
      <c r="B11" s="200" t="s">
        <v>52</v>
      </c>
      <c r="C11" s="205" t="n">
        <f aca="false">SUM(C99:C137,C207:C223,C245,C256:C257,C260:C265)</f>
        <v>180</v>
      </c>
      <c r="D11" s="201"/>
      <c r="E11" s="202" t="s">
        <v>49</v>
      </c>
      <c r="F11" s="203" t="n">
        <f aca="false">SUM(F99:F137,F207:F223,F245,F256:F257,F260:F265)</f>
        <v>555500000</v>
      </c>
      <c r="G11" s="203"/>
      <c r="H11" s="203"/>
      <c r="I11" s="203" t="n">
        <f aca="false">SUM(I99:I137,I207:I223,I245,I256:I257,I260:I265)</f>
        <v>555500000</v>
      </c>
      <c r="J11" s="202" t="n">
        <v>2023</v>
      </c>
    </row>
    <row r="12" customFormat="false" ht="12.8" hidden="false" customHeight="false" outlineLevel="0" collapsed="false">
      <c r="A12" s="158"/>
      <c r="B12" s="154" t="s">
        <v>54</v>
      </c>
      <c r="C12" s="204" t="n">
        <f aca="false">SUM(C139:C142)</f>
        <v>17</v>
      </c>
      <c r="D12" s="165"/>
      <c r="E12" s="198" t="s">
        <v>58</v>
      </c>
      <c r="F12" s="144" t="n">
        <f aca="false">SUM(F139:F163)</f>
        <v>55650000</v>
      </c>
      <c r="G12" s="144"/>
      <c r="H12" s="144"/>
      <c r="I12" s="144" t="n">
        <f aca="false">SUM(I139:I163)</f>
        <v>55650000</v>
      </c>
      <c r="J12" s="198" t="n">
        <v>2024</v>
      </c>
    </row>
    <row r="13" customFormat="false" ht="12.8" hidden="false" customHeight="false" outlineLevel="0" collapsed="false">
      <c r="A13" s="199"/>
      <c r="B13" s="200" t="s">
        <v>55</v>
      </c>
      <c r="C13" s="205" t="n">
        <f aca="false">SUM(C164:C204,C225:C241,C247:C248,C267)</f>
        <v>182</v>
      </c>
      <c r="D13" s="201"/>
      <c r="E13" s="202" t="s">
        <v>49</v>
      </c>
      <c r="F13" s="203" t="n">
        <f aca="false">SUM(F164:F204,F225:F241,F247:F248,F267)</f>
        <v>576000000</v>
      </c>
      <c r="G13" s="203"/>
      <c r="H13" s="203"/>
      <c r="I13" s="203" t="n">
        <f aca="false">SUM(I164:I204,I225:I241,I247:I248,I267)</f>
        <v>576000000</v>
      </c>
      <c r="J13" s="202" t="n">
        <v>2024</v>
      </c>
    </row>
    <row r="14" customFormat="false" ht="12.75" hidden="false" customHeight="true" outlineLevel="0" collapsed="false">
      <c r="A14" s="148" t="s">
        <v>56</v>
      </c>
      <c r="B14" s="148"/>
      <c r="C14" s="6"/>
      <c r="D14" s="6"/>
      <c r="E14" s="6"/>
      <c r="F14" s="51"/>
      <c r="G14" s="47"/>
      <c r="H14" s="47"/>
      <c r="I14" s="15"/>
      <c r="J14" s="6"/>
    </row>
    <row r="15" customFormat="false" ht="12.75" hidden="false" customHeight="true" outlineLevel="0" collapsed="false">
      <c r="A15" s="180" t="n">
        <v>1</v>
      </c>
      <c r="B15" s="148" t="s">
        <v>661</v>
      </c>
      <c r="C15" s="6" t="n">
        <v>4</v>
      </c>
      <c r="D15" s="6" t="s">
        <v>662</v>
      </c>
      <c r="E15" s="6" t="s">
        <v>49</v>
      </c>
      <c r="F15" s="51" t="n">
        <v>13000000</v>
      </c>
      <c r="G15" s="15" t="n">
        <v>0</v>
      </c>
      <c r="H15" s="15" t="n">
        <v>0</v>
      </c>
      <c r="I15" s="206" t="n">
        <f aca="false">F15</f>
        <v>13000000</v>
      </c>
      <c r="J15" s="6" t="n">
        <v>2022</v>
      </c>
    </row>
    <row r="16" customFormat="false" ht="12.75" hidden="false" customHeight="true" outlineLevel="0" collapsed="false">
      <c r="A16" s="125" t="n">
        <f aca="false">A15+1</f>
        <v>2</v>
      </c>
      <c r="B16" s="126" t="s">
        <v>663</v>
      </c>
      <c r="C16" s="6" t="n">
        <v>6</v>
      </c>
      <c r="D16" s="6" t="n">
        <v>1997</v>
      </c>
      <c r="E16" s="6" t="s">
        <v>58</v>
      </c>
      <c r="F16" s="51" t="n">
        <v>10347944.04</v>
      </c>
      <c r="G16" s="15" t="n">
        <v>0</v>
      </c>
      <c r="H16" s="15" t="n">
        <v>0</v>
      </c>
      <c r="I16" s="206" t="n">
        <f aca="false">F16</f>
        <v>10347944.04</v>
      </c>
      <c r="J16" s="6" t="n">
        <v>2022</v>
      </c>
    </row>
    <row r="17" customFormat="false" ht="12.75" hidden="false" customHeight="true" outlineLevel="0" collapsed="false">
      <c r="A17" s="125" t="n">
        <f aca="false">A16+1</f>
        <v>3</v>
      </c>
      <c r="B17" s="126" t="s">
        <v>664</v>
      </c>
      <c r="C17" s="6" t="n">
        <v>2</v>
      </c>
      <c r="D17" s="6" t="s">
        <v>665</v>
      </c>
      <c r="E17" s="6" t="s">
        <v>58</v>
      </c>
      <c r="F17" s="51" t="n">
        <v>6048624.37</v>
      </c>
      <c r="G17" s="15" t="n">
        <v>0</v>
      </c>
      <c r="H17" s="15" t="n">
        <v>0</v>
      </c>
      <c r="I17" s="206" t="n">
        <f aca="false">F17</f>
        <v>6048624.37</v>
      </c>
      <c r="J17" s="6" t="n">
        <v>2022</v>
      </c>
    </row>
    <row r="18" customFormat="false" ht="12.75" hidden="false" customHeight="true" outlineLevel="0" collapsed="false">
      <c r="A18" s="125" t="n">
        <f aca="false">A17+1</f>
        <v>4</v>
      </c>
      <c r="B18" s="163" t="s">
        <v>666</v>
      </c>
      <c r="C18" s="6" t="n">
        <v>5</v>
      </c>
      <c r="D18" s="6" t="s">
        <v>667</v>
      </c>
      <c r="E18" s="6" t="s">
        <v>58</v>
      </c>
      <c r="F18" s="51" t="n">
        <v>11451138.76</v>
      </c>
      <c r="G18" s="15" t="n">
        <v>0</v>
      </c>
      <c r="H18" s="15" t="n">
        <v>0</v>
      </c>
      <c r="I18" s="206" t="n">
        <f aca="false">F18</f>
        <v>11451138.76</v>
      </c>
      <c r="J18" s="6" t="n">
        <v>2022</v>
      </c>
    </row>
    <row r="19" customFormat="false" ht="12.75" hidden="false" customHeight="true" outlineLevel="0" collapsed="false">
      <c r="A19" s="125" t="n">
        <f aca="false">A18+1</f>
        <v>5</v>
      </c>
      <c r="B19" s="163" t="s">
        <v>668</v>
      </c>
      <c r="C19" s="6" t="n">
        <v>1</v>
      </c>
      <c r="D19" s="6" t="n">
        <v>1996</v>
      </c>
      <c r="E19" s="6" t="s">
        <v>58</v>
      </c>
      <c r="F19" s="51" t="n">
        <v>3037691.56</v>
      </c>
      <c r="G19" s="15" t="n">
        <v>0</v>
      </c>
      <c r="H19" s="15" t="n">
        <v>0</v>
      </c>
      <c r="I19" s="206" t="n">
        <f aca="false">F19</f>
        <v>3037691.56</v>
      </c>
      <c r="J19" s="6" t="n">
        <v>2022</v>
      </c>
    </row>
    <row r="20" customFormat="false" ht="12.75" hidden="false" customHeight="true" outlineLevel="0" collapsed="false">
      <c r="A20" s="125" t="n">
        <f aca="false">A19+1</f>
        <v>6</v>
      </c>
      <c r="B20" s="163" t="s">
        <v>669</v>
      </c>
      <c r="C20" s="6" t="n">
        <v>2</v>
      </c>
      <c r="D20" s="6" t="s">
        <v>662</v>
      </c>
      <c r="E20" s="6" t="s">
        <v>58</v>
      </c>
      <c r="F20" s="51" t="n">
        <v>5022239.07</v>
      </c>
      <c r="G20" s="15" t="n">
        <v>0</v>
      </c>
      <c r="H20" s="15" t="n">
        <v>0</v>
      </c>
      <c r="I20" s="206" t="n">
        <f aca="false">F20</f>
        <v>5022239.07</v>
      </c>
      <c r="J20" s="6" t="n">
        <v>2022</v>
      </c>
    </row>
    <row r="21" customFormat="false" ht="12.75" hidden="false" customHeight="true" outlineLevel="0" collapsed="false">
      <c r="A21" s="125" t="n">
        <f aca="false">A20+1</f>
        <v>7</v>
      </c>
      <c r="B21" s="163" t="s">
        <v>670</v>
      </c>
      <c r="C21" s="6" t="n">
        <v>2</v>
      </c>
      <c r="D21" s="6" t="n">
        <v>1988</v>
      </c>
      <c r="E21" s="6" t="s">
        <v>58</v>
      </c>
      <c r="F21" s="206" t="n">
        <v>59763.4</v>
      </c>
      <c r="G21" s="15" t="n">
        <v>0</v>
      </c>
      <c r="H21" s="15" t="n">
        <v>0</v>
      </c>
      <c r="I21" s="206" t="n">
        <f aca="false">F21</f>
        <v>59763.4</v>
      </c>
      <c r="J21" s="6" t="n">
        <v>2022</v>
      </c>
    </row>
    <row r="22" customFormat="false" ht="12.75" hidden="false" customHeight="true" outlineLevel="0" collapsed="false">
      <c r="A22" s="125" t="n">
        <f aca="false">A21+1</f>
        <v>8</v>
      </c>
      <c r="B22" s="163" t="s">
        <v>671</v>
      </c>
      <c r="C22" s="6" t="n">
        <v>2</v>
      </c>
      <c r="D22" s="6" t="s">
        <v>672</v>
      </c>
      <c r="E22" s="6" t="s">
        <v>58</v>
      </c>
      <c r="F22" s="206" t="n">
        <v>59763.4</v>
      </c>
      <c r="G22" s="15" t="n">
        <v>0</v>
      </c>
      <c r="H22" s="15" t="n">
        <v>0</v>
      </c>
      <c r="I22" s="206" t="n">
        <f aca="false">F22</f>
        <v>59763.4</v>
      </c>
      <c r="J22" s="6" t="n">
        <v>2022</v>
      </c>
    </row>
    <row r="23" customFormat="false" ht="12.75" hidden="false" customHeight="true" outlineLevel="0" collapsed="false">
      <c r="A23" s="125" t="n">
        <f aca="false">A22+1</f>
        <v>9</v>
      </c>
      <c r="B23" s="163" t="s">
        <v>673</v>
      </c>
      <c r="C23" s="6" t="n">
        <v>4</v>
      </c>
      <c r="D23" s="6" t="s">
        <v>667</v>
      </c>
      <c r="E23" s="6" t="s">
        <v>58</v>
      </c>
      <c r="F23" s="206" t="n">
        <v>100388.25</v>
      </c>
      <c r="G23" s="15" t="n">
        <v>0</v>
      </c>
      <c r="H23" s="15" t="n">
        <v>0</v>
      </c>
      <c r="I23" s="206" t="n">
        <f aca="false">F23</f>
        <v>100388.25</v>
      </c>
      <c r="J23" s="6" t="n">
        <v>2022</v>
      </c>
    </row>
    <row r="24" customFormat="false" ht="12.75" hidden="false" customHeight="true" outlineLevel="0" collapsed="false">
      <c r="A24" s="125" t="n">
        <f aca="false">A23+1</f>
        <v>10</v>
      </c>
      <c r="B24" s="163" t="s">
        <v>674</v>
      </c>
      <c r="C24" s="6" t="n">
        <v>6</v>
      </c>
      <c r="D24" s="6" t="s">
        <v>213</v>
      </c>
      <c r="E24" s="6" t="s">
        <v>58</v>
      </c>
      <c r="F24" s="206" t="n">
        <v>130446.53</v>
      </c>
      <c r="G24" s="15" t="n">
        <v>0</v>
      </c>
      <c r="H24" s="15" t="n">
        <v>0</v>
      </c>
      <c r="I24" s="206" t="n">
        <f aca="false">F24</f>
        <v>130446.53</v>
      </c>
      <c r="J24" s="6" t="n">
        <v>2022</v>
      </c>
    </row>
    <row r="25" customFormat="false" ht="12.75" hidden="false" customHeight="true" outlineLevel="0" collapsed="false">
      <c r="A25" s="125" t="n">
        <f aca="false">A24+1</f>
        <v>11</v>
      </c>
      <c r="B25" s="163" t="s">
        <v>675</v>
      </c>
      <c r="C25" s="6" t="n">
        <v>3</v>
      </c>
      <c r="D25" s="6" t="s">
        <v>676</v>
      </c>
      <c r="E25" s="6" t="s">
        <v>58</v>
      </c>
      <c r="F25" s="206" t="n">
        <v>84624.66</v>
      </c>
      <c r="G25" s="15" t="n">
        <v>0</v>
      </c>
      <c r="H25" s="15" t="n">
        <v>0</v>
      </c>
      <c r="I25" s="206" t="n">
        <f aca="false">F25</f>
        <v>84624.66</v>
      </c>
      <c r="J25" s="6" t="n">
        <v>2022</v>
      </c>
    </row>
    <row r="26" customFormat="false" ht="12.75" hidden="false" customHeight="true" outlineLevel="0" collapsed="false">
      <c r="A26" s="125" t="n">
        <f aca="false">A25+1</f>
        <v>12</v>
      </c>
      <c r="B26" s="163" t="s">
        <v>677</v>
      </c>
      <c r="C26" s="6" t="n">
        <v>4</v>
      </c>
      <c r="D26" s="6" t="s">
        <v>438</v>
      </c>
      <c r="E26" s="6" t="s">
        <v>58</v>
      </c>
      <c r="F26" s="206" t="n">
        <v>128832.21</v>
      </c>
      <c r="G26" s="15" t="n">
        <v>0</v>
      </c>
      <c r="H26" s="15" t="n">
        <v>0</v>
      </c>
      <c r="I26" s="206" t="n">
        <f aca="false">F26</f>
        <v>128832.21</v>
      </c>
      <c r="J26" s="6" t="n">
        <v>2022</v>
      </c>
    </row>
    <row r="27" customFormat="false" ht="12.75" hidden="false" customHeight="true" outlineLevel="0" collapsed="false">
      <c r="A27" s="125" t="n">
        <f aca="false">A26+1</f>
        <v>13</v>
      </c>
      <c r="B27" s="163" t="s">
        <v>678</v>
      </c>
      <c r="C27" s="6" t="n">
        <v>6</v>
      </c>
      <c r="D27" s="6" t="s">
        <v>679</v>
      </c>
      <c r="E27" s="6" t="s">
        <v>58</v>
      </c>
      <c r="F27" s="206" t="n">
        <v>130446.53</v>
      </c>
      <c r="G27" s="15" t="n">
        <v>0</v>
      </c>
      <c r="H27" s="15" t="n">
        <v>0</v>
      </c>
      <c r="I27" s="206" t="n">
        <f aca="false">F27</f>
        <v>130446.53</v>
      </c>
      <c r="J27" s="6" t="n">
        <v>2022</v>
      </c>
    </row>
    <row r="28" customFormat="false" ht="12.75" hidden="false" customHeight="true" outlineLevel="0" collapsed="false">
      <c r="A28" s="125" t="n">
        <f aca="false">A27+1</f>
        <v>14</v>
      </c>
      <c r="B28" s="126" t="s">
        <v>680</v>
      </c>
      <c r="C28" s="6" t="n">
        <v>2</v>
      </c>
      <c r="D28" s="6" t="n">
        <v>1994</v>
      </c>
      <c r="E28" s="6" t="s">
        <v>58</v>
      </c>
      <c r="F28" s="206" t="n">
        <v>68085.28</v>
      </c>
      <c r="G28" s="15" t="n">
        <v>0</v>
      </c>
      <c r="H28" s="15" t="n">
        <v>0</v>
      </c>
      <c r="I28" s="206" t="n">
        <f aca="false">F28</f>
        <v>68085.28</v>
      </c>
      <c r="J28" s="6" t="n">
        <v>2022</v>
      </c>
    </row>
    <row r="29" customFormat="false" ht="12.75" hidden="false" customHeight="true" outlineLevel="0" collapsed="false">
      <c r="A29" s="125" t="n">
        <f aca="false">A28+1</f>
        <v>15</v>
      </c>
      <c r="B29" s="163" t="s">
        <v>681</v>
      </c>
      <c r="C29" s="6" t="n">
        <v>3</v>
      </c>
      <c r="D29" s="6" t="n">
        <v>1986</v>
      </c>
      <c r="E29" s="6" t="s">
        <v>58</v>
      </c>
      <c r="F29" s="206" t="n">
        <v>84504.21</v>
      </c>
      <c r="G29" s="15" t="n">
        <v>0</v>
      </c>
      <c r="H29" s="15" t="n">
        <v>0</v>
      </c>
      <c r="I29" s="206" t="n">
        <f aca="false">F29</f>
        <v>84504.21</v>
      </c>
      <c r="J29" s="6" t="n">
        <v>2022</v>
      </c>
    </row>
    <row r="30" customFormat="false" ht="12.75" hidden="false" customHeight="true" outlineLevel="0" collapsed="false">
      <c r="A30" s="125" t="n">
        <f aca="false">A29+1</f>
        <v>16</v>
      </c>
      <c r="B30" s="163" t="s">
        <v>682</v>
      </c>
      <c r="C30" s="6" t="n">
        <v>4</v>
      </c>
      <c r="D30" s="6" t="s">
        <v>301</v>
      </c>
      <c r="E30" s="6" t="s">
        <v>58</v>
      </c>
      <c r="F30" s="206" t="n">
        <v>100388.25</v>
      </c>
      <c r="G30" s="15" t="n">
        <v>0</v>
      </c>
      <c r="H30" s="15" t="n">
        <v>0</v>
      </c>
      <c r="I30" s="206" t="n">
        <f aca="false">F30</f>
        <v>100388.25</v>
      </c>
      <c r="J30" s="6" t="n">
        <v>2022</v>
      </c>
    </row>
    <row r="31" customFormat="false" ht="12.75" hidden="false" customHeight="true" outlineLevel="0" collapsed="false">
      <c r="A31" s="125" t="n">
        <f aca="false">A30+1</f>
        <v>17</v>
      </c>
      <c r="B31" s="163" t="s">
        <v>683</v>
      </c>
      <c r="C31" s="6" t="n">
        <v>6</v>
      </c>
      <c r="D31" s="6" t="s">
        <v>662</v>
      </c>
      <c r="E31" s="6" t="s">
        <v>58</v>
      </c>
      <c r="F31" s="206" t="n">
        <v>130260.87</v>
      </c>
      <c r="G31" s="15" t="n">
        <v>0</v>
      </c>
      <c r="H31" s="15" t="n">
        <v>0</v>
      </c>
      <c r="I31" s="206" t="n">
        <f aca="false">F31</f>
        <v>130260.87</v>
      </c>
      <c r="J31" s="6" t="n">
        <v>2022</v>
      </c>
    </row>
    <row r="32" customFormat="false" ht="12.75" hidden="false" customHeight="true" outlineLevel="0" collapsed="false">
      <c r="A32" s="125" t="n">
        <f aca="false">A31+1</f>
        <v>18</v>
      </c>
      <c r="B32" s="163" t="s">
        <v>684</v>
      </c>
      <c r="C32" s="6" t="n">
        <v>2</v>
      </c>
      <c r="D32" s="6" t="s">
        <v>665</v>
      </c>
      <c r="E32" s="6" t="s">
        <v>58</v>
      </c>
      <c r="F32" s="206" t="n">
        <v>87252.18</v>
      </c>
      <c r="G32" s="15" t="n">
        <v>0</v>
      </c>
      <c r="H32" s="15" t="n">
        <v>0</v>
      </c>
      <c r="I32" s="206" t="n">
        <f aca="false">F32</f>
        <v>87252.18</v>
      </c>
      <c r="J32" s="6" t="n">
        <v>2022</v>
      </c>
    </row>
    <row r="33" customFormat="false" ht="12.75" hidden="false" customHeight="true" outlineLevel="0" collapsed="false">
      <c r="A33" s="125" t="n">
        <f aca="false">A32+1</f>
        <v>19</v>
      </c>
      <c r="B33" s="163" t="s">
        <v>685</v>
      </c>
      <c r="C33" s="6" t="n">
        <v>3</v>
      </c>
      <c r="D33" s="6" t="s">
        <v>301</v>
      </c>
      <c r="E33" s="6" t="s">
        <v>58</v>
      </c>
      <c r="F33" s="206" t="n">
        <v>84504.21</v>
      </c>
      <c r="G33" s="15" t="n">
        <v>0</v>
      </c>
      <c r="H33" s="15" t="n">
        <v>0</v>
      </c>
      <c r="I33" s="206" t="n">
        <f aca="false">F33</f>
        <v>84504.21</v>
      </c>
      <c r="J33" s="6" t="n">
        <v>2022</v>
      </c>
    </row>
    <row r="34" customFormat="false" ht="12.75" hidden="false" customHeight="true" outlineLevel="0" collapsed="false">
      <c r="A34" s="125" t="n">
        <f aca="false">A33+1</f>
        <v>20</v>
      </c>
      <c r="B34" s="163" t="s">
        <v>686</v>
      </c>
      <c r="C34" s="6" t="n">
        <v>2</v>
      </c>
      <c r="D34" s="6" t="s">
        <v>301</v>
      </c>
      <c r="E34" s="6" t="s">
        <v>58</v>
      </c>
      <c r="F34" s="206" t="n">
        <v>68085.28</v>
      </c>
      <c r="G34" s="15" t="n">
        <v>0</v>
      </c>
      <c r="H34" s="15" t="n">
        <v>0</v>
      </c>
      <c r="I34" s="206" t="n">
        <f aca="false">F34</f>
        <v>68085.28</v>
      </c>
      <c r="J34" s="6" t="n">
        <v>2022</v>
      </c>
    </row>
    <row r="35" customFormat="false" ht="12.75" hidden="false" customHeight="true" outlineLevel="0" collapsed="false">
      <c r="A35" s="125" t="n">
        <f aca="false">A34+1</f>
        <v>21</v>
      </c>
      <c r="B35" s="163" t="s">
        <v>687</v>
      </c>
      <c r="C35" s="6" t="n">
        <v>2</v>
      </c>
      <c r="D35" s="6" t="s">
        <v>301</v>
      </c>
      <c r="E35" s="6" t="s">
        <v>58</v>
      </c>
      <c r="F35" s="206" t="n">
        <v>67988.39</v>
      </c>
      <c r="G35" s="15" t="n">
        <v>0</v>
      </c>
      <c r="H35" s="15" t="n">
        <v>0</v>
      </c>
      <c r="I35" s="206" t="n">
        <f aca="false">F35</f>
        <v>67988.39</v>
      </c>
      <c r="J35" s="6" t="n">
        <v>2022</v>
      </c>
    </row>
    <row r="36" customFormat="false" ht="12.75" hidden="false" customHeight="true" outlineLevel="0" collapsed="false">
      <c r="A36" s="125" t="n">
        <f aca="false">A35+1</f>
        <v>22</v>
      </c>
      <c r="B36" s="163" t="s">
        <v>688</v>
      </c>
      <c r="C36" s="6" t="n">
        <v>2</v>
      </c>
      <c r="D36" s="6" t="s">
        <v>689</v>
      </c>
      <c r="E36" s="6" t="s">
        <v>58</v>
      </c>
      <c r="F36" s="206" t="n">
        <v>57820.83</v>
      </c>
      <c r="G36" s="15" t="n">
        <v>0</v>
      </c>
      <c r="H36" s="15" t="n">
        <v>0</v>
      </c>
      <c r="I36" s="206" t="n">
        <f aca="false">F36</f>
        <v>57820.83</v>
      </c>
      <c r="J36" s="6" t="n">
        <v>2022</v>
      </c>
    </row>
    <row r="37" customFormat="false" ht="12.75" hidden="false" customHeight="true" outlineLevel="0" collapsed="false">
      <c r="A37" s="125" t="n">
        <f aca="false">A36+1</f>
        <v>23</v>
      </c>
      <c r="B37" s="163" t="s">
        <v>690</v>
      </c>
      <c r="C37" s="6" t="n">
        <v>2</v>
      </c>
      <c r="D37" s="6" t="s">
        <v>691</v>
      </c>
      <c r="E37" s="6" t="s">
        <v>58</v>
      </c>
      <c r="F37" s="206" t="n">
        <v>93109.84</v>
      </c>
      <c r="G37" s="15" t="n">
        <v>0</v>
      </c>
      <c r="H37" s="15" t="n">
        <v>0</v>
      </c>
      <c r="I37" s="206" t="n">
        <f aca="false">F37</f>
        <v>93109.84</v>
      </c>
      <c r="J37" s="6" t="n">
        <v>2022</v>
      </c>
    </row>
    <row r="38" customFormat="false" ht="12.75" hidden="false" customHeight="true" outlineLevel="0" collapsed="false">
      <c r="A38" s="125" t="n">
        <f aca="false">A37+1</f>
        <v>24</v>
      </c>
      <c r="B38" s="163" t="s">
        <v>692</v>
      </c>
      <c r="C38" s="6" t="n">
        <v>4</v>
      </c>
      <c r="D38" s="6" t="s">
        <v>301</v>
      </c>
      <c r="E38" s="6" t="s">
        <v>58</v>
      </c>
      <c r="F38" s="206" t="n">
        <v>128832.21</v>
      </c>
      <c r="G38" s="15" t="n">
        <v>0</v>
      </c>
      <c r="H38" s="15" t="n">
        <v>0</v>
      </c>
      <c r="I38" s="206" t="n">
        <f aca="false">F38</f>
        <v>128832.21</v>
      </c>
      <c r="J38" s="6" t="n">
        <v>2022</v>
      </c>
    </row>
    <row r="39" customFormat="false" ht="12.75" hidden="false" customHeight="true" outlineLevel="0" collapsed="false">
      <c r="A39" s="125" t="n">
        <f aca="false">A38+1</f>
        <v>25</v>
      </c>
      <c r="B39" s="163" t="s">
        <v>693</v>
      </c>
      <c r="C39" s="6" t="n">
        <v>2</v>
      </c>
      <c r="D39" s="6" t="s">
        <v>694</v>
      </c>
      <c r="E39" s="6" t="s">
        <v>58</v>
      </c>
      <c r="F39" s="206" t="n">
        <v>56938.57</v>
      </c>
      <c r="G39" s="15" t="n">
        <v>0</v>
      </c>
      <c r="H39" s="15" t="n">
        <v>0</v>
      </c>
      <c r="I39" s="206" t="n">
        <f aca="false">F39</f>
        <v>56938.57</v>
      </c>
      <c r="J39" s="6" t="n">
        <v>2022</v>
      </c>
    </row>
    <row r="40" customFormat="false" ht="12.75" hidden="false" customHeight="true" outlineLevel="0" collapsed="false">
      <c r="A40" s="125" t="n">
        <f aca="false">A39+1</f>
        <v>26</v>
      </c>
      <c r="B40" s="163" t="s">
        <v>695</v>
      </c>
      <c r="C40" s="6" t="n">
        <v>2</v>
      </c>
      <c r="D40" s="6" t="s">
        <v>662</v>
      </c>
      <c r="E40" s="6" t="s">
        <v>58</v>
      </c>
      <c r="F40" s="206" t="n">
        <v>69219.37</v>
      </c>
      <c r="G40" s="15" t="n">
        <v>0</v>
      </c>
      <c r="H40" s="15" t="n">
        <v>0</v>
      </c>
      <c r="I40" s="206" t="n">
        <f aca="false">F40</f>
        <v>69219.37</v>
      </c>
      <c r="J40" s="6" t="n">
        <v>2022</v>
      </c>
    </row>
    <row r="41" customFormat="false" ht="12.75" hidden="false" customHeight="true" outlineLevel="0" collapsed="false">
      <c r="A41" s="125" t="n">
        <f aca="false">A40+1</f>
        <v>27</v>
      </c>
      <c r="B41" s="163" t="s">
        <v>696</v>
      </c>
      <c r="C41" s="6" t="n">
        <v>2</v>
      </c>
      <c r="D41" s="6" t="n">
        <v>1986</v>
      </c>
      <c r="E41" s="6" t="s">
        <v>58</v>
      </c>
      <c r="F41" s="206" t="n">
        <v>56938.57</v>
      </c>
      <c r="G41" s="15" t="n">
        <v>0</v>
      </c>
      <c r="H41" s="15" t="n">
        <v>0</v>
      </c>
      <c r="I41" s="206" t="n">
        <f aca="false">F41</f>
        <v>56938.57</v>
      </c>
      <c r="J41" s="6" t="n">
        <v>2022</v>
      </c>
    </row>
    <row r="42" customFormat="false" ht="12.75" hidden="false" customHeight="true" outlineLevel="0" collapsed="false">
      <c r="A42" s="125" t="n">
        <f aca="false">A41+1</f>
        <v>28</v>
      </c>
      <c r="B42" s="163" t="s">
        <v>697</v>
      </c>
      <c r="C42" s="6" t="n">
        <v>2</v>
      </c>
      <c r="D42" s="6" t="s">
        <v>665</v>
      </c>
      <c r="E42" s="6" t="s">
        <v>58</v>
      </c>
      <c r="F42" s="206" t="n">
        <v>68082.84</v>
      </c>
      <c r="G42" s="15" t="n">
        <v>0</v>
      </c>
      <c r="H42" s="15" t="n">
        <v>0</v>
      </c>
      <c r="I42" s="206" t="n">
        <f aca="false">F42</f>
        <v>68082.84</v>
      </c>
      <c r="J42" s="6" t="n">
        <v>2022</v>
      </c>
    </row>
    <row r="43" customFormat="false" ht="12.75" hidden="false" customHeight="true" outlineLevel="0" collapsed="false">
      <c r="A43" s="125" t="n">
        <f aca="false">A42+1</f>
        <v>29</v>
      </c>
      <c r="B43" s="163" t="s">
        <v>698</v>
      </c>
      <c r="C43" s="6" t="n">
        <v>4</v>
      </c>
      <c r="D43" s="6" t="s">
        <v>672</v>
      </c>
      <c r="E43" s="6" t="s">
        <v>58</v>
      </c>
      <c r="F43" s="206" t="n">
        <v>100527.71</v>
      </c>
      <c r="G43" s="15" t="n">
        <v>0</v>
      </c>
      <c r="H43" s="15" t="n">
        <v>0</v>
      </c>
      <c r="I43" s="206" t="n">
        <f aca="false">F43</f>
        <v>100527.71</v>
      </c>
      <c r="J43" s="6" t="n">
        <v>2022</v>
      </c>
    </row>
    <row r="44" customFormat="false" ht="12.75" hidden="false" customHeight="true" outlineLevel="0" collapsed="false">
      <c r="A44" s="125" t="n">
        <f aca="false">A43+1</f>
        <v>30</v>
      </c>
      <c r="B44" s="163" t="s">
        <v>699</v>
      </c>
      <c r="C44" s="6" t="n">
        <v>3</v>
      </c>
      <c r="D44" s="6" t="s">
        <v>694</v>
      </c>
      <c r="E44" s="6" t="s">
        <v>58</v>
      </c>
      <c r="F44" s="206" t="n">
        <v>87683.26</v>
      </c>
      <c r="G44" s="15" t="n">
        <v>0</v>
      </c>
      <c r="H44" s="15" t="n">
        <v>0</v>
      </c>
      <c r="I44" s="206" t="n">
        <f aca="false">F44</f>
        <v>87683.26</v>
      </c>
      <c r="J44" s="6" t="n">
        <v>2022</v>
      </c>
    </row>
    <row r="45" customFormat="false" ht="12.75" hidden="false" customHeight="true" outlineLevel="0" collapsed="false">
      <c r="A45" s="125" t="n">
        <f aca="false">A44+1</f>
        <v>31</v>
      </c>
      <c r="B45" s="163" t="s">
        <v>700</v>
      </c>
      <c r="C45" s="6" t="n">
        <v>4</v>
      </c>
      <c r="D45" s="6" t="s">
        <v>672</v>
      </c>
      <c r="E45" s="6" t="s">
        <v>58</v>
      </c>
      <c r="F45" s="206" t="n">
        <v>100451.3</v>
      </c>
      <c r="G45" s="15" t="n">
        <v>0</v>
      </c>
      <c r="H45" s="15" t="n">
        <v>0</v>
      </c>
      <c r="I45" s="206" t="n">
        <f aca="false">F45</f>
        <v>100451.3</v>
      </c>
      <c r="J45" s="6" t="n">
        <v>2022</v>
      </c>
    </row>
    <row r="46" customFormat="false" ht="12.75" hidden="false" customHeight="true" outlineLevel="0" collapsed="false">
      <c r="A46" s="125" t="n">
        <f aca="false">A45+1</f>
        <v>32</v>
      </c>
      <c r="B46" s="163" t="s">
        <v>701</v>
      </c>
      <c r="C46" s="6" t="n">
        <v>3</v>
      </c>
      <c r="D46" s="6" t="s">
        <v>233</v>
      </c>
      <c r="E46" s="6" t="s">
        <v>58</v>
      </c>
      <c r="F46" s="206" t="n">
        <v>87616.61</v>
      </c>
      <c r="G46" s="15" t="n">
        <v>0</v>
      </c>
      <c r="H46" s="15" t="n">
        <v>0</v>
      </c>
      <c r="I46" s="206" t="n">
        <f aca="false">F46</f>
        <v>87616.61</v>
      </c>
      <c r="J46" s="6" t="n">
        <v>2022</v>
      </c>
    </row>
    <row r="47" customFormat="false" ht="12.75" hidden="false" customHeight="true" outlineLevel="0" collapsed="false">
      <c r="A47" s="154" t="s">
        <v>702</v>
      </c>
      <c r="B47" s="154"/>
      <c r="C47" s="29" t="n">
        <f aca="false">SUM(C15:C20)</f>
        <v>20</v>
      </c>
      <c r="D47" s="80"/>
      <c r="E47" s="80"/>
      <c r="F47" s="207" t="n">
        <f aca="false">SUM(F15:F46)</f>
        <v>51200192.56</v>
      </c>
      <c r="G47" s="207" t="n">
        <f aca="false">SUM(G15:G46)</f>
        <v>0</v>
      </c>
      <c r="H47" s="207" t="n">
        <f aca="false">SUM(H15:H46)</f>
        <v>0</v>
      </c>
      <c r="I47" s="207" t="n">
        <f aca="false">SUM(I15:I46)</f>
        <v>51200192.56</v>
      </c>
      <c r="J47" s="208"/>
    </row>
    <row r="48" customFormat="false" ht="12.75" hidden="false" customHeight="true" outlineLevel="0" collapsed="false">
      <c r="A48" s="125" t="n">
        <v>1</v>
      </c>
      <c r="B48" s="163" t="s">
        <v>670</v>
      </c>
      <c r="C48" s="6" t="n">
        <v>2</v>
      </c>
      <c r="D48" s="6" t="n">
        <v>1988</v>
      </c>
      <c r="E48" s="6" t="s">
        <v>58</v>
      </c>
      <c r="F48" s="51" t="n">
        <v>6721395.55</v>
      </c>
      <c r="G48" s="15" t="n">
        <v>0</v>
      </c>
      <c r="H48" s="15" t="n">
        <v>0</v>
      </c>
      <c r="I48" s="206" t="n">
        <f aca="false">F48</f>
        <v>6721395.55</v>
      </c>
      <c r="J48" s="209" t="n">
        <v>2023</v>
      </c>
    </row>
    <row r="49" customFormat="false" ht="12.75" hidden="false" customHeight="true" outlineLevel="0" collapsed="false">
      <c r="A49" s="125" t="n">
        <f aca="false">A48+1</f>
        <v>2</v>
      </c>
      <c r="B49" s="163" t="s">
        <v>671</v>
      </c>
      <c r="C49" s="6" t="n">
        <v>2</v>
      </c>
      <c r="D49" s="6" t="s">
        <v>672</v>
      </c>
      <c r="E49" s="6" t="s">
        <v>58</v>
      </c>
      <c r="F49" s="51" t="n">
        <v>6722719.82</v>
      </c>
      <c r="G49" s="15" t="n">
        <v>0</v>
      </c>
      <c r="H49" s="15" t="n">
        <v>0</v>
      </c>
      <c r="I49" s="206" t="n">
        <f aca="false">F49</f>
        <v>6722719.82</v>
      </c>
      <c r="J49" s="209" t="n">
        <v>2023</v>
      </c>
    </row>
    <row r="50" customFormat="false" ht="12.75" hidden="false" customHeight="true" outlineLevel="0" collapsed="false">
      <c r="A50" s="125" t="n">
        <f aca="false">A49+1</f>
        <v>3</v>
      </c>
      <c r="B50" s="163" t="s">
        <v>673</v>
      </c>
      <c r="C50" s="6" t="n">
        <v>4</v>
      </c>
      <c r="D50" s="6" t="s">
        <v>667</v>
      </c>
      <c r="E50" s="6" t="s">
        <v>58</v>
      </c>
      <c r="F50" s="51" t="n">
        <v>8277513.81</v>
      </c>
      <c r="G50" s="15" t="n">
        <v>0</v>
      </c>
      <c r="H50" s="15" t="n">
        <v>0</v>
      </c>
      <c r="I50" s="206" t="n">
        <f aca="false">F50</f>
        <v>8277513.81</v>
      </c>
      <c r="J50" s="209" t="n">
        <v>2023</v>
      </c>
    </row>
    <row r="51" customFormat="false" ht="12.75" hidden="false" customHeight="true" outlineLevel="0" collapsed="false">
      <c r="A51" s="125" t="n">
        <f aca="false">A50+1</f>
        <v>4</v>
      </c>
      <c r="B51" s="163" t="s">
        <v>674</v>
      </c>
      <c r="C51" s="6" t="n">
        <v>6</v>
      </c>
      <c r="D51" s="6" t="s">
        <v>213</v>
      </c>
      <c r="E51" s="6" t="s">
        <v>58</v>
      </c>
      <c r="F51" s="51" t="n">
        <v>14290382.74</v>
      </c>
      <c r="G51" s="15" t="n">
        <v>0</v>
      </c>
      <c r="H51" s="15" t="n">
        <v>0</v>
      </c>
      <c r="I51" s="206" t="n">
        <f aca="false">F51</f>
        <v>14290382.74</v>
      </c>
      <c r="J51" s="209" t="n">
        <v>2023</v>
      </c>
    </row>
    <row r="52" customFormat="false" ht="12.75" hidden="false" customHeight="true" outlineLevel="0" collapsed="false">
      <c r="A52" s="125" t="n">
        <f aca="false">A51+1</f>
        <v>5</v>
      </c>
      <c r="B52" s="163" t="s">
        <v>675</v>
      </c>
      <c r="C52" s="6" t="n">
        <v>3</v>
      </c>
      <c r="D52" s="6" t="s">
        <v>676</v>
      </c>
      <c r="E52" s="6" t="s">
        <v>58</v>
      </c>
      <c r="F52" s="51" t="n">
        <v>6411684.99</v>
      </c>
      <c r="G52" s="15" t="n">
        <v>0</v>
      </c>
      <c r="H52" s="15" t="n">
        <v>0</v>
      </c>
      <c r="I52" s="206" t="n">
        <f aca="false">F52</f>
        <v>6411684.99</v>
      </c>
      <c r="J52" s="209" t="n">
        <v>2023</v>
      </c>
    </row>
    <row r="53" customFormat="false" ht="12.75" hidden="false" customHeight="true" outlineLevel="0" collapsed="false">
      <c r="A53" s="125" t="n">
        <f aca="false">A52+1</f>
        <v>6</v>
      </c>
      <c r="B53" s="163" t="s">
        <v>677</v>
      </c>
      <c r="C53" s="6" t="n">
        <v>4</v>
      </c>
      <c r="D53" s="6" t="s">
        <v>438</v>
      </c>
      <c r="E53" s="6" t="s">
        <v>58</v>
      </c>
      <c r="F53" s="51" t="n">
        <v>7196285.97</v>
      </c>
      <c r="G53" s="15" t="n">
        <v>0</v>
      </c>
      <c r="H53" s="15" t="n">
        <v>0</v>
      </c>
      <c r="I53" s="206" t="n">
        <f aca="false">F53</f>
        <v>7196285.97</v>
      </c>
      <c r="J53" s="209" t="n">
        <v>2023</v>
      </c>
      <c r="K53" s="187"/>
      <c r="L53" s="187"/>
    </row>
    <row r="54" customFormat="false" ht="12.75" hidden="false" customHeight="true" outlineLevel="0" collapsed="false">
      <c r="A54" s="125" t="n">
        <f aca="false">A53+1</f>
        <v>7</v>
      </c>
      <c r="B54" s="163" t="s">
        <v>678</v>
      </c>
      <c r="C54" s="6" t="n">
        <v>6</v>
      </c>
      <c r="D54" s="6" t="s">
        <v>679</v>
      </c>
      <c r="E54" s="6" t="s">
        <v>58</v>
      </c>
      <c r="F54" s="51" t="n">
        <v>14039127.21</v>
      </c>
      <c r="G54" s="15" t="n">
        <v>0</v>
      </c>
      <c r="H54" s="15" t="n">
        <v>0</v>
      </c>
      <c r="I54" s="206" t="n">
        <f aca="false">F54</f>
        <v>14039127.21</v>
      </c>
      <c r="J54" s="209" t="n">
        <v>2023</v>
      </c>
    </row>
    <row r="55" customFormat="false" ht="12.75" hidden="false" customHeight="true" outlineLevel="0" collapsed="false">
      <c r="A55" s="125" t="n">
        <f aca="false">A54+1</f>
        <v>8</v>
      </c>
      <c r="B55" s="126" t="s">
        <v>680</v>
      </c>
      <c r="C55" s="6" t="n">
        <v>2</v>
      </c>
      <c r="D55" s="6" t="n">
        <v>1994</v>
      </c>
      <c r="E55" s="6" t="s">
        <v>58</v>
      </c>
      <c r="F55" s="51" t="n">
        <v>4261729.98</v>
      </c>
      <c r="G55" s="15" t="n">
        <v>0</v>
      </c>
      <c r="H55" s="15" t="n">
        <v>0</v>
      </c>
      <c r="I55" s="206" t="n">
        <f aca="false">F55</f>
        <v>4261729.98</v>
      </c>
      <c r="J55" s="209" t="n">
        <v>2023</v>
      </c>
    </row>
    <row r="56" customFormat="false" ht="12.75" hidden="false" customHeight="true" outlineLevel="0" collapsed="false">
      <c r="A56" s="125" t="n">
        <f aca="false">A55+1</f>
        <v>9</v>
      </c>
      <c r="B56" s="163" t="s">
        <v>681</v>
      </c>
      <c r="C56" s="6" t="n">
        <v>3</v>
      </c>
      <c r="D56" s="6" t="n">
        <v>1986</v>
      </c>
      <c r="E56" s="6" t="s">
        <v>58</v>
      </c>
      <c r="F56" s="51" t="n">
        <v>6128431.41</v>
      </c>
      <c r="G56" s="15" t="n">
        <v>0</v>
      </c>
      <c r="H56" s="15" t="n">
        <v>0</v>
      </c>
      <c r="I56" s="206" t="n">
        <f aca="false">F56</f>
        <v>6128431.41</v>
      </c>
      <c r="J56" s="209" t="n">
        <v>2023</v>
      </c>
    </row>
    <row r="57" customFormat="false" ht="12.75" hidden="false" customHeight="true" outlineLevel="0" collapsed="false">
      <c r="A57" s="125" t="n">
        <f aca="false">A56+1</f>
        <v>10</v>
      </c>
      <c r="B57" s="163" t="s">
        <v>682</v>
      </c>
      <c r="C57" s="6" t="n">
        <v>4</v>
      </c>
      <c r="D57" s="6" t="s">
        <v>301</v>
      </c>
      <c r="E57" s="6" t="s">
        <v>58</v>
      </c>
      <c r="F57" s="51" t="n">
        <v>8197858.14</v>
      </c>
      <c r="G57" s="15" t="n">
        <v>0</v>
      </c>
      <c r="H57" s="15" t="n">
        <v>0</v>
      </c>
      <c r="I57" s="206" t="n">
        <f aca="false">F57</f>
        <v>8197858.14</v>
      </c>
      <c r="J57" s="209" t="n">
        <v>2023</v>
      </c>
    </row>
    <row r="58" customFormat="false" ht="12.75" hidden="false" customHeight="true" outlineLevel="0" collapsed="false">
      <c r="A58" s="125" t="n">
        <f aca="false">A57+1</f>
        <v>11</v>
      </c>
      <c r="B58" s="163" t="s">
        <v>683</v>
      </c>
      <c r="C58" s="6" t="n">
        <v>6</v>
      </c>
      <c r="D58" s="6" t="s">
        <v>662</v>
      </c>
      <c r="E58" s="6" t="s">
        <v>58</v>
      </c>
      <c r="F58" s="51" t="n">
        <v>12623085.25</v>
      </c>
      <c r="G58" s="15" t="n">
        <v>0</v>
      </c>
      <c r="H58" s="15" t="n">
        <v>0</v>
      </c>
      <c r="I58" s="206" t="n">
        <f aca="false">F58</f>
        <v>12623085.25</v>
      </c>
      <c r="J58" s="209" t="n">
        <v>2023</v>
      </c>
    </row>
    <row r="59" customFormat="false" ht="12.75" hidden="false" customHeight="true" outlineLevel="0" collapsed="false">
      <c r="A59" s="125" t="n">
        <f aca="false">A58+1</f>
        <v>12</v>
      </c>
      <c r="B59" s="163" t="s">
        <v>684</v>
      </c>
      <c r="C59" s="6" t="n">
        <v>2</v>
      </c>
      <c r="D59" s="6" t="s">
        <v>665</v>
      </c>
      <c r="E59" s="6" t="s">
        <v>58</v>
      </c>
      <c r="F59" s="51" t="n">
        <v>4185106.06</v>
      </c>
      <c r="G59" s="15" t="n">
        <v>0</v>
      </c>
      <c r="H59" s="15" t="n">
        <v>0</v>
      </c>
      <c r="I59" s="206" t="n">
        <f aca="false">F59</f>
        <v>4185106.06</v>
      </c>
      <c r="J59" s="209" t="n">
        <v>2023</v>
      </c>
      <c r="K59" s="187"/>
      <c r="L59" s="187"/>
    </row>
    <row r="60" customFormat="false" ht="12.75" hidden="false" customHeight="true" outlineLevel="0" collapsed="false">
      <c r="A60" s="125" t="n">
        <f aca="false">A59+1</f>
        <v>13</v>
      </c>
      <c r="B60" s="163" t="s">
        <v>685</v>
      </c>
      <c r="C60" s="6" t="n">
        <v>3</v>
      </c>
      <c r="D60" s="6" t="s">
        <v>301</v>
      </c>
      <c r="E60" s="6" t="s">
        <v>58</v>
      </c>
      <c r="F60" s="51" t="n">
        <v>6186171.1</v>
      </c>
      <c r="G60" s="15" t="n">
        <v>0</v>
      </c>
      <c r="H60" s="15" t="n">
        <v>0</v>
      </c>
      <c r="I60" s="206" t="n">
        <f aca="false">F60</f>
        <v>6186171.1</v>
      </c>
      <c r="J60" s="209" t="n">
        <v>2023</v>
      </c>
    </row>
    <row r="61" customFormat="false" ht="12.75" hidden="false" customHeight="true" outlineLevel="0" collapsed="false">
      <c r="A61" s="125" t="n">
        <f aca="false">A60+1</f>
        <v>14</v>
      </c>
      <c r="B61" s="163" t="s">
        <v>686</v>
      </c>
      <c r="C61" s="6" t="n">
        <v>2</v>
      </c>
      <c r="D61" s="6" t="s">
        <v>301</v>
      </c>
      <c r="E61" s="6" t="s">
        <v>58</v>
      </c>
      <c r="F61" s="51" t="n">
        <v>4265710.66</v>
      </c>
      <c r="G61" s="15" t="n">
        <v>0</v>
      </c>
      <c r="H61" s="15" t="n">
        <v>0</v>
      </c>
      <c r="I61" s="206" t="n">
        <f aca="false">F61</f>
        <v>4265710.66</v>
      </c>
      <c r="J61" s="209" t="n">
        <v>2023</v>
      </c>
    </row>
    <row r="62" customFormat="false" ht="12.75" hidden="false" customHeight="true" outlineLevel="0" collapsed="false">
      <c r="A62" s="125" t="n">
        <f aca="false">A61+1</f>
        <v>15</v>
      </c>
      <c r="B62" s="163" t="s">
        <v>687</v>
      </c>
      <c r="C62" s="6" t="n">
        <v>2</v>
      </c>
      <c r="D62" s="6" t="s">
        <v>301</v>
      </c>
      <c r="E62" s="6" t="s">
        <v>58</v>
      </c>
      <c r="F62" s="51" t="n">
        <v>4117394</v>
      </c>
      <c r="G62" s="15" t="n">
        <v>0</v>
      </c>
      <c r="H62" s="15" t="n">
        <v>0</v>
      </c>
      <c r="I62" s="206" t="n">
        <f aca="false">F62</f>
        <v>4117394</v>
      </c>
      <c r="J62" s="209" t="n">
        <v>2023</v>
      </c>
    </row>
    <row r="63" customFormat="false" ht="12.75" hidden="false" customHeight="true" outlineLevel="0" collapsed="false">
      <c r="A63" s="125" t="n">
        <f aca="false">A62+1</f>
        <v>16</v>
      </c>
      <c r="B63" s="163" t="s">
        <v>688</v>
      </c>
      <c r="C63" s="6" t="n">
        <v>2</v>
      </c>
      <c r="D63" s="6" t="s">
        <v>689</v>
      </c>
      <c r="E63" s="6" t="s">
        <v>58</v>
      </c>
      <c r="F63" s="51" t="n">
        <v>4728487.48</v>
      </c>
      <c r="G63" s="15" t="n">
        <v>0</v>
      </c>
      <c r="H63" s="15" t="n">
        <v>0</v>
      </c>
      <c r="I63" s="206" t="n">
        <f aca="false">F63</f>
        <v>4728487.48</v>
      </c>
      <c r="J63" s="209" t="n">
        <v>2023</v>
      </c>
    </row>
    <row r="64" customFormat="false" ht="12.75" hidden="false" customHeight="true" outlineLevel="0" collapsed="false">
      <c r="A64" s="125" t="n">
        <f aca="false">A63+1</f>
        <v>17</v>
      </c>
      <c r="B64" s="163" t="s">
        <v>690</v>
      </c>
      <c r="C64" s="6" t="n">
        <v>2</v>
      </c>
      <c r="D64" s="6" t="s">
        <v>691</v>
      </c>
      <c r="E64" s="6" t="s">
        <v>58</v>
      </c>
      <c r="F64" s="51" t="n">
        <v>5948063.66</v>
      </c>
      <c r="G64" s="15" t="n">
        <v>0</v>
      </c>
      <c r="H64" s="15" t="n">
        <v>0</v>
      </c>
      <c r="I64" s="206" t="n">
        <f aca="false">F64</f>
        <v>5948063.66</v>
      </c>
      <c r="J64" s="209" t="n">
        <v>2023</v>
      </c>
      <c r="K64" s="187"/>
      <c r="L64" s="187"/>
    </row>
    <row r="65" customFormat="false" ht="12.75" hidden="false" customHeight="true" outlineLevel="0" collapsed="false">
      <c r="A65" s="125" t="n">
        <f aca="false">A64+1</f>
        <v>18</v>
      </c>
      <c r="B65" s="163" t="s">
        <v>692</v>
      </c>
      <c r="C65" s="6" t="n">
        <v>4</v>
      </c>
      <c r="D65" s="6" t="s">
        <v>301</v>
      </c>
      <c r="E65" s="6" t="s">
        <v>58</v>
      </c>
      <c r="F65" s="51" t="n">
        <v>8084477.99</v>
      </c>
      <c r="G65" s="15" t="n">
        <v>0</v>
      </c>
      <c r="H65" s="15" t="n">
        <v>0</v>
      </c>
      <c r="I65" s="206" t="n">
        <f aca="false">F65</f>
        <v>8084477.99</v>
      </c>
      <c r="J65" s="209" t="n">
        <v>2023</v>
      </c>
      <c r="K65" s="187"/>
      <c r="L65" s="187"/>
    </row>
    <row r="66" customFormat="false" ht="12.75" hidden="false" customHeight="true" outlineLevel="0" collapsed="false">
      <c r="A66" s="125" t="n">
        <f aca="false">A65+1</f>
        <v>19</v>
      </c>
      <c r="B66" s="163" t="s">
        <v>693</v>
      </c>
      <c r="C66" s="6" t="n">
        <v>2</v>
      </c>
      <c r="D66" s="6" t="s">
        <v>694</v>
      </c>
      <c r="E66" s="6" t="s">
        <v>58</v>
      </c>
      <c r="F66" s="51" t="n">
        <v>4273314.12</v>
      </c>
      <c r="G66" s="15" t="n">
        <v>0</v>
      </c>
      <c r="H66" s="15" t="n">
        <v>0</v>
      </c>
      <c r="I66" s="206" t="n">
        <f aca="false">F66</f>
        <v>4273314.12</v>
      </c>
      <c r="J66" s="209" t="n">
        <v>2023</v>
      </c>
    </row>
    <row r="67" customFormat="false" ht="12.75" hidden="false" customHeight="true" outlineLevel="0" collapsed="false">
      <c r="A67" s="125" t="n">
        <f aca="false">A66+1</f>
        <v>20</v>
      </c>
      <c r="B67" s="163" t="s">
        <v>695</v>
      </c>
      <c r="C67" s="6" t="n">
        <v>2</v>
      </c>
      <c r="D67" s="6" t="s">
        <v>662</v>
      </c>
      <c r="E67" s="6" t="s">
        <v>58</v>
      </c>
      <c r="F67" s="51" t="n">
        <v>4148480.17</v>
      </c>
      <c r="G67" s="15" t="n">
        <v>0</v>
      </c>
      <c r="H67" s="15" t="n">
        <v>0</v>
      </c>
      <c r="I67" s="206" t="n">
        <f aca="false">F67</f>
        <v>4148480.17</v>
      </c>
      <c r="J67" s="209" t="n">
        <v>2023</v>
      </c>
    </row>
    <row r="68" customFormat="false" ht="12.75" hidden="false" customHeight="true" outlineLevel="0" collapsed="false">
      <c r="A68" s="125" t="n">
        <f aca="false">A67+1</f>
        <v>21</v>
      </c>
      <c r="B68" s="163" t="s">
        <v>696</v>
      </c>
      <c r="C68" s="6" t="n">
        <v>2</v>
      </c>
      <c r="D68" s="6" t="n">
        <v>1986</v>
      </c>
      <c r="E68" s="6" t="s">
        <v>58</v>
      </c>
      <c r="F68" s="51" t="n">
        <v>4271179.11</v>
      </c>
      <c r="G68" s="15" t="n">
        <v>0</v>
      </c>
      <c r="H68" s="15" t="n">
        <v>0</v>
      </c>
      <c r="I68" s="206" t="n">
        <f aca="false">F68</f>
        <v>4271179.11</v>
      </c>
      <c r="J68" s="209" t="n">
        <v>2023</v>
      </c>
    </row>
    <row r="69" customFormat="false" ht="12.75" hidden="false" customHeight="true" outlineLevel="0" collapsed="false">
      <c r="A69" s="125" t="n">
        <f aca="false">A68+1</f>
        <v>22</v>
      </c>
      <c r="B69" s="163" t="s">
        <v>697</v>
      </c>
      <c r="C69" s="6" t="n">
        <v>2</v>
      </c>
      <c r="D69" s="6" t="s">
        <v>665</v>
      </c>
      <c r="E69" s="6" t="s">
        <v>58</v>
      </c>
      <c r="F69" s="51" t="n">
        <v>4117476.87</v>
      </c>
      <c r="G69" s="15" t="n">
        <v>0</v>
      </c>
      <c r="H69" s="15" t="n">
        <v>0</v>
      </c>
      <c r="I69" s="206" t="n">
        <f aca="false">F69</f>
        <v>4117476.87</v>
      </c>
      <c r="J69" s="209" t="n">
        <v>2023</v>
      </c>
    </row>
    <row r="70" customFormat="false" ht="12.75" hidden="false" customHeight="true" outlineLevel="0" collapsed="false">
      <c r="A70" s="125" t="n">
        <f aca="false">A69+1</f>
        <v>23</v>
      </c>
      <c r="B70" s="163" t="s">
        <v>698</v>
      </c>
      <c r="C70" s="6" t="n">
        <v>4</v>
      </c>
      <c r="D70" s="6" t="s">
        <v>672</v>
      </c>
      <c r="E70" s="6" t="s">
        <v>58</v>
      </c>
      <c r="F70" s="51" t="n">
        <v>8411613.52</v>
      </c>
      <c r="G70" s="15" t="n">
        <v>0</v>
      </c>
      <c r="H70" s="15" t="n">
        <v>0</v>
      </c>
      <c r="I70" s="206" t="n">
        <f aca="false">F70</f>
        <v>8411613.52</v>
      </c>
      <c r="J70" s="209" t="n">
        <v>2023</v>
      </c>
    </row>
    <row r="71" customFormat="false" ht="12.75" hidden="false" customHeight="true" outlineLevel="0" collapsed="false">
      <c r="A71" s="125" t="n">
        <f aca="false">A70+1</f>
        <v>24</v>
      </c>
      <c r="B71" s="163" t="s">
        <v>703</v>
      </c>
      <c r="C71" s="6" t="n">
        <v>4</v>
      </c>
      <c r="D71" s="6" t="s">
        <v>691</v>
      </c>
      <c r="E71" s="6" t="s">
        <v>58</v>
      </c>
      <c r="F71" s="51" t="n">
        <v>10000000</v>
      </c>
      <c r="G71" s="15" t="n">
        <v>0</v>
      </c>
      <c r="H71" s="15" t="n">
        <v>0</v>
      </c>
      <c r="I71" s="206" t="n">
        <f aca="false">F71</f>
        <v>10000000</v>
      </c>
      <c r="J71" s="209" t="n">
        <v>2023</v>
      </c>
      <c r="K71" s="187"/>
      <c r="L71" s="187"/>
    </row>
    <row r="72" customFormat="false" ht="12.75" hidden="false" customHeight="true" outlineLevel="0" collapsed="false">
      <c r="A72" s="125" t="n">
        <f aca="false">A71+1</f>
        <v>25</v>
      </c>
      <c r="B72" s="163" t="s">
        <v>699</v>
      </c>
      <c r="C72" s="6" t="n">
        <v>3</v>
      </c>
      <c r="D72" s="6" t="s">
        <v>694</v>
      </c>
      <c r="E72" s="6" t="s">
        <v>58</v>
      </c>
      <c r="F72" s="51" t="n">
        <v>6341982.21</v>
      </c>
      <c r="G72" s="15" t="n">
        <v>0</v>
      </c>
      <c r="H72" s="15" t="n">
        <v>0</v>
      </c>
      <c r="I72" s="206" t="n">
        <f aca="false">F72</f>
        <v>6341982.21</v>
      </c>
      <c r="J72" s="209" t="n">
        <v>2023</v>
      </c>
    </row>
    <row r="73" customFormat="false" ht="12.75" hidden="false" customHeight="true" outlineLevel="0" collapsed="false">
      <c r="A73" s="125" t="n">
        <f aca="false">A72+1</f>
        <v>26</v>
      </c>
      <c r="B73" s="163" t="s">
        <v>700</v>
      </c>
      <c r="C73" s="6" t="n">
        <v>4</v>
      </c>
      <c r="D73" s="6" t="s">
        <v>672</v>
      </c>
      <c r="E73" s="6" t="s">
        <v>58</v>
      </c>
      <c r="F73" s="51" t="n">
        <v>8411613.51</v>
      </c>
      <c r="G73" s="15" t="n">
        <v>0</v>
      </c>
      <c r="H73" s="15" t="n">
        <v>0</v>
      </c>
      <c r="I73" s="206" t="n">
        <f aca="false">F73</f>
        <v>8411613.51</v>
      </c>
      <c r="J73" s="209" t="n">
        <v>2023</v>
      </c>
    </row>
    <row r="74" customFormat="false" ht="12.75" hidden="false" customHeight="true" outlineLevel="0" collapsed="false">
      <c r="A74" s="125" t="n">
        <f aca="false">A73+1</f>
        <v>27</v>
      </c>
      <c r="B74" s="163" t="s">
        <v>701</v>
      </c>
      <c r="C74" s="6" t="n">
        <v>3</v>
      </c>
      <c r="D74" s="6" t="s">
        <v>233</v>
      </c>
      <c r="E74" s="6" t="s">
        <v>58</v>
      </c>
      <c r="F74" s="51" t="n">
        <v>6341579.4</v>
      </c>
      <c r="G74" s="15" t="n">
        <v>0</v>
      </c>
      <c r="H74" s="15" t="n">
        <v>0</v>
      </c>
      <c r="I74" s="206" t="n">
        <f aca="false">F74</f>
        <v>6341579.4</v>
      </c>
      <c r="J74" s="209" t="n">
        <v>2023</v>
      </c>
    </row>
    <row r="75" customFormat="false" ht="12.75" hidden="false" customHeight="true" outlineLevel="0" collapsed="false">
      <c r="A75" s="125" t="n">
        <f aca="false">A74+1</f>
        <v>28</v>
      </c>
      <c r="B75" s="163" t="s">
        <v>704</v>
      </c>
      <c r="C75" s="6" t="n">
        <v>2</v>
      </c>
      <c r="D75" s="6" t="s">
        <v>679</v>
      </c>
      <c r="E75" s="6" t="s">
        <v>58</v>
      </c>
      <c r="F75" s="51" t="n">
        <f aca="false">4500000+4500000*3%+236054.4</f>
        <v>4871054.4</v>
      </c>
      <c r="G75" s="15" t="n">
        <v>0</v>
      </c>
      <c r="H75" s="15" t="n">
        <v>0</v>
      </c>
      <c r="I75" s="206" t="n">
        <f aca="false">F75</f>
        <v>4871054.4</v>
      </c>
      <c r="J75" s="209" t="n">
        <v>2023</v>
      </c>
      <c r="K75" s="187"/>
      <c r="L75" s="187"/>
    </row>
    <row r="76" customFormat="false" ht="12.75" hidden="false" customHeight="true" outlineLevel="0" collapsed="false">
      <c r="A76" s="125" t="n">
        <f aca="false">A75+1</f>
        <v>29</v>
      </c>
      <c r="B76" s="163" t="s">
        <v>705</v>
      </c>
      <c r="C76" s="6" t="n">
        <v>2</v>
      </c>
      <c r="D76" s="6" t="s">
        <v>691</v>
      </c>
      <c r="E76" s="6" t="s">
        <v>58</v>
      </c>
      <c r="F76" s="51" t="n">
        <v>4631517.3</v>
      </c>
      <c r="G76" s="15" t="n">
        <v>0</v>
      </c>
      <c r="H76" s="15" t="n">
        <v>0</v>
      </c>
      <c r="I76" s="206" t="n">
        <f aca="false">F76</f>
        <v>4631517.3</v>
      </c>
      <c r="J76" s="209" t="n">
        <v>2023</v>
      </c>
      <c r="K76" s="187"/>
      <c r="L76" s="187"/>
    </row>
    <row r="77" customFormat="false" ht="12.75" hidden="false" customHeight="true" outlineLevel="0" collapsed="false">
      <c r="A77" s="125" t="n">
        <f aca="false">A76+1</f>
        <v>30</v>
      </c>
      <c r="B77" s="163" t="s">
        <v>706</v>
      </c>
      <c r="C77" s="6" t="n">
        <v>7</v>
      </c>
      <c r="D77" s="6" t="s">
        <v>707</v>
      </c>
      <c r="E77" s="6" t="s">
        <v>58</v>
      </c>
      <c r="F77" s="51" t="n">
        <f aca="false">15630624.26+15630624.26*3%+826190.4</f>
        <v>16925733.3878</v>
      </c>
      <c r="G77" s="15" t="n">
        <v>0</v>
      </c>
      <c r="H77" s="15" t="n">
        <v>0</v>
      </c>
      <c r="I77" s="206" t="n">
        <f aca="false">F77</f>
        <v>16925733.3878</v>
      </c>
      <c r="J77" s="209" t="n">
        <v>2023</v>
      </c>
      <c r="K77" s="187"/>
      <c r="L77" s="187"/>
    </row>
    <row r="78" customFormat="false" ht="12.75" hidden="false" customHeight="true" outlineLevel="0" collapsed="false">
      <c r="A78" s="125" t="n">
        <f aca="false">A77+1</f>
        <v>31</v>
      </c>
      <c r="B78" s="163" t="s">
        <v>708</v>
      </c>
      <c r="C78" s="6" t="n">
        <v>2</v>
      </c>
      <c r="D78" s="6" t="s">
        <v>679</v>
      </c>
      <c r="E78" s="6" t="s">
        <v>58</v>
      </c>
      <c r="F78" s="51" t="n">
        <f aca="false">4500000+4500000*3%+236054.4</f>
        <v>4871054.4</v>
      </c>
      <c r="G78" s="15" t="n">
        <v>0</v>
      </c>
      <c r="H78" s="15" t="n">
        <v>0</v>
      </c>
      <c r="I78" s="206" t="n">
        <f aca="false">F78</f>
        <v>4871054.4</v>
      </c>
      <c r="J78" s="209" t="n">
        <v>2023</v>
      </c>
      <c r="K78" s="187"/>
      <c r="L78" s="187"/>
    </row>
    <row r="79" customFormat="false" ht="12.75" hidden="false" customHeight="true" outlineLevel="0" collapsed="false">
      <c r="A79" s="125" t="n">
        <f aca="false">A78+1</f>
        <v>32</v>
      </c>
      <c r="B79" s="163" t="s">
        <v>709</v>
      </c>
      <c r="C79" s="6" t="n">
        <v>2</v>
      </c>
      <c r="D79" s="6" t="s">
        <v>665</v>
      </c>
      <c r="E79" s="6" t="s">
        <v>58</v>
      </c>
      <c r="F79" s="51" t="n">
        <v>5000000</v>
      </c>
      <c r="G79" s="15" t="n">
        <v>0</v>
      </c>
      <c r="H79" s="15" t="n">
        <v>0</v>
      </c>
      <c r="I79" s="206" t="n">
        <f aca="false">F79</f>
        <v>5000000</v>
      </c>
      <c r="J79" s="209" t="n">
        <v>2023</v>
      </c>
      <c r="K79" s="187"/>
      <c r="L79" s="187"/>
    </row>
    <row r="80" customFormat="false" ht="12.75" hidden="false" customHeight="true" outlineLevel="0" collapsed="false">
      <c r="A80" s="125" t="n">
        <f aca="false">A79+1</f>
        <v>33</v>
      </c>
      <c r="B80" s="163" t="s">
        <v>710</v>
      </c>
      <c r="C80" s="6" t="n">
        <v>2</v>
      </c>
      <c r="D80" s="6" t="s">
        <v>691</v>
      </c>
      <c r="E80" s="6" t="s">
        <v>58</v>
      </c>
      <c r="F80" s="51" t="n">
        <v>4631517.3</v>
      </c>
      <c r="G80" s="15" t="n">
        <v>0</v>
      </c>
      <c r="H80" s="15" t="n">
        <v>0</v>
      </c>
      <c r="I80" s="206" t="n">
        <f aca="false">F80</f>
        <v>4631517.3</v>
      </c>
      <c r="J80" s="209" t="n">
        <v>2023</v>
      </c>
      <c r="K80" s="187"/>
      <c r="L80" s="187"/>
    </row>
    <row r="81" customFormat="false" ht="12.75" hidden="false" customHeight="true" outlineLevel="0" collapsed="false">
      <c r="A81" s="125" t="n">
        <f aca="false">A80+1</f>
        <v>34</v>
      </c>
      <c r="B81" s="163" t="s">
        <v>711</v>
      </c>
      <c r="C81" s="6" t="n">
        <v>3</v>
      </c>
      <c r="D81" s="6" t="s">
        <v>691</v>
      </c>
      <c r="E81" s="6" t="s">
        <v>58</v>
      </c>
      <c r="F81" s="210" t="n">
        <v>112088.19</v>
      </c>
      <c r="G81" s="15" t="n">
        <v>0</v>
      </c>
      <c r="H81" s="15" t="n">
        <v>0</v>
      </c>
      <c r="I81" s="206" t="n">
        <f aca="false">F81</f>
        <v>112088.19</v>
      </c>
      <c r="J81" s="209" t="n">
        <v>2023</v>
      </c>
      <c r="K81" s="187"/>
      <c r="L81" s="187"/>
    </row>
    <row r="82" customFormat="false" ht="12.75" hidden="false" customHeight="true" outlineLevel="0" collapsed="false">
      <c r="A82" s="125" t="n">
        <f aca="false">A81+1</f>
        <v>35</v>
      </c>
      <c r="B82" s="163" t="s">
        <v>712</v>
      </c>
      <c r="C82" s="6" t="n">
        <v>4</v>
      </c>
      <c r="D82" s="6" t="s">
        <v>694</v>
      </c>
      <c r="E82" s="6" t="s">
        <v>58</v>
      </c>
      <c r="F82" s="210" t="n">
        <v>133157.12</v>
      </c>
      <c r="G82" s="15" t="n">
        <v>0</v>
      </c>
      <c r="H82" s="15" t="n">
        <v>0</v>
      </c>
      <c r="I82" s="206" t="n">
        <f aca="false">F82</f>
        <v>133157.12</v>
      </c>
      <c r="J82" s="209" t="n">
        <v>2023</v>
      </c>
      <c r="K82" s="187"/>
      <c r="L82" s="187"/>
    </row>
    <row r="83" customFormat="false" ht="12.75" hidden="false" customHeight="true" outlineLevel="0" collapsed="false">
      <c r="A83" s="125" t="n">
        <f aca="false">A82+1</f>
        <v>36</v>
      </c>
      <c r="B83" s="163" t="s">
        <v>713</v>
      </c>
      <c r="C83" s="6" t="n">
        <v>2</v>
      </c>
      <c r="D83" s="6" t="s">
        <v>672</v>
      </c>
      <c r="E83" s="6" t="s">
        <v>58</v>
      </c>
      <c r="F83" s="210" t="n">
        <v>90181.24</v>
      </c>
      <c r="G83" s="15" t="n">
        <v>0</v>
      </c>
      <c r="H83" s="15" t="n">
        <v>0</v>
      </c>
      <c r="I83" s="206" t="n">
        <f aca="false">F83</f>
        <v>90181.24</v>
      </c>
      <c r="J83" s="209" t="n">
        <v>2023</v>
      </c>
      <c r="K83" s="187"/>
      <c r="L83" s="187"/>
    </row>
    <row r="84" customFormat="false" ht="12.75" hidden="false" customHeight="true" outlineLevel="0" collapsed="false">
      <c r="A84" s="125" t="n">
        <f aca="false">A83+1</f>
        <v>37</v>
      </c>
      <c r="B84" s="163" t="s">
        <v>714</v>
      </c>
      <c r="C84" s="6" t="n">
        <v>4</v>
      </c>
      <c r="D84" s="6" t="s">
        <v>665</v>
      </c>
      <c r="E84" s="6" t="s">
        <v>58</v>
      </c>
      <c r="F84" s="210" t="n">
        <v>135319.28</v>
      </c>
      <c r="G84" s="15" t="n">
        <v>0</v>
      </c>
      <c r="H84" s="15" t="n">
        <v>0</v>
      </c>
      <c r="I84" s="206" t="n">
        <f aca="false">F84</f>
        <v>135319.28</v>
      </c>
      <c r="J84" s="6" t="n">
        <v>2023</v>
      </c>
      <c r="K84" s="187"/>
      <c r="L84" s="187"/>
    </row>
    <row r="85" customFormat="false" ht="12.75" hidden="false" customHeight="true" outlineLevel="0" collapsed="false">
      <c r="A85" s="125" t="n">
        <f aca="false">A84+1</f>
        <v>38</v>
      </c>
      <c r="B85" s="163" t="s">
        <v>715</v>
      </c>
      <c r="C85" s="6" t="n">
        <v>4</v>
      </c>
      <c r="D85" s="6" t="s">
        <v>672</v>
      </c>
      <c r="E85" s="6" t="s">
        <v>58</v>
      </c>
      <c r="F85" s="210" t="n">
        <v>137379.99</v>
      </c>
      <c r="G85" s="15" t="n">
        <v>0</v>
      </c>
      <c r="H85" s="15" t="n">
        <v>0</v>
      </c>
      <c r="I85" s="206" t="n">
        <f aca="false">F85</f>
        <v>137379.99</v>
      </c>
      <c r="J85" s="6" t="n">
        <v>2023</v>
      </c>
      <c r="K85" s="187"/>
      <c r="L85" s="187"/>
    </row>
    <row r="86" customFormat="false" ht="12.75" hidden="false" customHeight="true" outlineLevel="0" collapsed="false">
      <c r="A86" s="125" t="n">
        <f aca="false">A85+1</f>
        <v>39</v>
      </c>
      <c r="B86" s="163" t="s">
        <v>716</v>
      </c>
      <c r="C86" s="6" t="n">
        <v>3</v>
      </c>
      <c r="D86" s="6" t="s">
        <v>233</v>
      </c>
      <c r="E86" s="6" t="s">
        <v>58</v>
      </c>
      <c r="F86" s="210" t="n">
        <v>113795.116586278</v>
      </c>
      <c r="G86" s="15" t="n">
        <v>0</v>
      </c>
      <c r="H86" s="15" t="n">
        <v>0</v>
      </c>
      <c r="I86" s="206" t="n">
        <f aca="false">F86</f>
        <v>113795.116586278</v>
      </c>
      <c r="J86" s="6" t="n">
        <v>2023</v>
      </c>
      <c r="K86" s="187"/>
      <c r="L86" s="187"/>
    </row>
    <row r="87" customFormat="false" ht="12.75" hidden="false" customHeight="true" outlineLevel="0" collapsed="false">
      <c r="A87" s="125" t="n">
        <f aca="false">A86+1</f>
        <v>40</v>
      </c>
      <c r="B87" s="163" t="s">
        <v>717</v>
      </c>
      <c r="C87" s="6" t="n">
        <v>3</v>
      </c>
      <c r="D87" s="6" t="s">
        <v>662</v>
      </c>
      <c r="E87" s="6" t="s">
        <v>58</v>
      </c>
      <c r="F87" s="211" t="n">
        <v>119527.997479928</v>
      </c>
      <c r="G87" s="15" t="n">
        <v>0</v>
      </c>
      <c r="H87" s="15" t="n">
        <v>0</v>
      </c>
      <c r="I87" s="206" t="n">
        <f aca="false">F87</f>
        <v>119527.997479928</v>
      </c>
      <c r="J87" s="6" t="n">
        <v>2023</v>
      </c>
      <c r="K87" s="187"/>
      <c r="L87" s="187"/>
    </row>
    <row r="88" customFormat="false" ht="12.75" hidden="false" customHeight="true" outlineLevel="0" collapsed="false">
      <c r="A88" s="125" t="n">
        <f aca="false">A87+1</f>
        <v>41</v>
      </c>
      <c r="B88" s="163" t="s">
        <v>718</v>
      </c>
      <c r="C88" s="6" t="n">
        <v>5</v>
      </c>
      <c r="D88" s="6" t="s">
        <v>691</v>
      </c>
      <c r="E88" s="6" t="s">
        <v>58</v>
      </c>
      <c r="F88" s="211" t="n">
        <v>157857.676247964</v>
      </c>
      <c r="G88" s="15" t="n">
        <v>0</v>
      </c>
      <c r="H88" s="15" t="n">
        <v>0</v>
      </c>
      <c r="I88" s="206" t="n">
        <f aca="false">F88</f>
        <v>157857.676247964</v>
      </c>
      <c r="J88" s="6" t="n">
        <v>2023</v>
      </c>
      <c r="K88" s="187"/>
      <c r="L88" s="187"/>
    </row>
    <row r="89" customFormat="false" ht="12.75" hidden="false" customHeight="true" outlineLevel="0" collapsed="false">
      <c r="A89" s="125" t="n">
        <f aca="false">A88+1</f>
        <v>42</v>
      </c>
      <c r="B89" s="163" t="s">
        <v>719</v>
      </c>
      <c r="C89" s="6" t="n">
        <v>6</v>
      </c>
      <c r="D89" s="6" t="s">
        <v>694</v>
      </c>
      <c r="E89" s="6" t="s">
        <v>58</v>
      </c>
      <c r="F89" s="210" t="n">
        <v>178709.15</v>
      </c>
      <c r="G89" s="15" t="n">
        <v>0</v>
      </c>
      <c r="H89" s="15" t="n">
        <v>0</v>
      </c>
      <c r="I89" s="206" t="n">
        <f aca="false">F89</f>
        <v>178709.15</v>
      </c>
      <c r="J89" s="6" t="n">
        <v>2023</v>
      </c>
    </row>
    <row r="90" customFormat="false" ht="12.75" hidden="false" customHeight="true" outlineLevel="0" collapsed="false">
      <c r="A90" s="125" t="n">
        <f aca="false">A89+1</f>
        <v>43</v>
      </c>
      <c r="B90" s="163" t="s">
        <v>720</v>
      </c>
      <c r="C90" s="6" t="n">
        <v>2</v>
      </c>
      <c r="D90" s="6" t="s">
        <v>213</v>
      </c>
      <c r="E90" s="6" t="s">
        <v>58</v>
      </c>
      <c r="F90" s="210" t="n">
        <v>93275.48</v>
      </c>
      <c r="G90" s="15" t="n">
        <v>0</v>
      </c>
      <c r="H90" s="15" t="n">
        <v>0</v>
      </c>
      <c r="I90" s="206" t="n">
        <f aca="false">F90</f>
        <v>93275.48</v>
      </c>
      <c r="J90" s="6" t="n">
        <v>2023</v>
      </c>
    </row>
    <row r="91" customFormat="false" ht="12.75" hidden="false" customHeight="true" outlineLevel="0" collapsed="false">
      <c r="A91" s="125" t="n">
        <f aca="false">A90+1</f>
        <v>44</v>
      </c>
      <c r="B91" s="163" t="s">
        <v>721</v>
      </c>
      <c r="C91" s="6" t="n">
        <v>4</v>
      </c>
      <c r="D91" s="6" t="s">
        <v>233</v>
      </c>
      <c r="E91" s="6" t="s">
        <v>58</v>
      </c>
      <c r="F91" s="210" t="n">
        <v>137725.86</v>
      </c>
      <c r="G91" s="15" t="n">
        <v>0</v>
      </c>
      <c r="H91" s="15" t="n">
        <v>0</v>
      </c>
      <c r="I91" s="206" t="n">
        <f aca="false">F91</f>
        <v>137725.86</v>
      </c>
      <c r="J91" s="6" t="n">
        <v>2023</v>
      </c>
    </row>
    <row r="92" customFormat="false" ht="12.75" hidden="false" customHeight="true" outlineLevel="0" collapsed="false">
      <c r="A92" s="125" t="n">
        <f aca="false">A91+1</f>
        <v>45</v>
      </c>
      <c r="B92" s="156" t="s">
        <v>722</v>
      </c>
      <c r="C92" s="6" t="n">
        <v>6</v>
      </c>
      <c r="D92" s="6" t="n">
        <v>1984</v>
      </c>
      <c r="E92" s="6" t="s">
        <v>58</v>
      </c>
      <c r="F92" s="210" t="n">
        <v>178709.15</v>
      </c>
      <c r="G92" s="15" t="n">
        <v>0</v>
      </c>
      <c r="H92" s="15" t="n">
        <v>0</v>
      </c>
      <c r="I92" s="206" t="n">
        <f aca="false">F92</f>
        <v>178709.15</v>
      </c>
      <c r="J92" s="6" t="n">
        <v>2023</v>
      </c>
    </row>
    <row r="93" customFormat="false" ht="12.75" hidden="false" customHeight="true" outlineLevel="0" collapsed="false">
      <c r="A93" s="125" t="n">
        <f aca="false">A92+1</f>
        <v>46</v>
      </c>
      <c r="B93" s="156" t="s">
        <v>723</v>
      </c>
      <c r="C93" s="6" t="n">
        <v>2</v>
      </c>
      <c r="D93" s="6" t="n">
        <v>1989</v>
      </c>
      <c r="E93" s="6" t="s">
        <v>58</v>
      </c>
      <c r="F93" s="210" t="n">
        <v>94996.57</v>
      </c>
      <c r="G93" s="15" t="n">
        <v>0</v>
      </c>
      <c r="H93" s="15" t="n">
        <v>0</v>
      </c>
      <c r="I93" s="206" t="n">
        <f aca="false">F93</f>
        <v>94996.57</v>
      </c>
      <c r="J93" s="6" t="n">
        <v>2023</v>
      </c>
    </row>
    <row r="94" customFormat="false" ht="12.75" hidden="false" customHeight="true" outlineLevel="0" collapsed="false">
      <c r="A94" s="125" t="n">
        <f aca="false">A93+1</f>
        <v>47</v>
      </c>
      <c r="B94" s="156" t="s">
        <v>724</v>
      </c>
      <c r="C94" s="6" t="n">
        <v>4</v>
      </c>
      <c r="D94" s="6" t="n">
        <v>1990</v>
      </c>
      <c r="E94" s="6" t="s">
        <v>58</v>
      </c>
      <c r="F94" s="210" t="n">
        <v>137725.86</v>
      </c>
      <c r="G94" s="15" t="n">
        <v>0</v>
      </c>
      <c r="H94" s="15" t="n">
        <v>0</v>
      </c>
      <c r="I94" s="206" t="n">
        <f aca="false">F94</f>
        <v>137725.86</v>
      </c>
      <c r="J94" s="6" t="n">
        <v>2023</v>
      </c>
    </row>
    <row r="95" customFormat="false" ht="12.75" hidden="false" customHeight="true" outlineLevel="0" collapsed="false">
      <c r="A95" s="125" t="n">
        <f aca="false">A94+1</f>
        <v>48</v>
      </c>
      <c r="B95" s="156" t="s">
        <v>725</v>
      </c>
      <c r="C95" s="6" t="n">
        <v>5</v>
      </c>
      <c r="D95" s="6" t="n">
        <v>1991</v>
      </c>
      <c r="E95" s="6" t="s">
        <v>58</v>
      </c>
      <c r="F95" s="210" t="n">
        <v>164104.35</v>
      </c>
      <c r="G95" s="15" t="n">
        <v>0</v>
      </c>
      <c r="H95" s="15" t="n">
        <v>0</v>
      </c>
      <c r="I95" s="206" t="n">
        <f aca="false">F95</f>
        <v>164104.35</v>
      </c>
      <c r="J95" s="6" t="n">
        <v>2023</v>
      </c>
    </row>
    <row r="96" customFormat="false" ht="12.75" hidden="false" customHeight="true" outlineLevel="0" collapsed="false">
      <c r="A96" s="125" t="n">
        <f aca="false">A95+1</f>
        <v>49</v>
      </c>
      <c r="B96" s="156" t="s">
        <v>726</v>
      </c>
      <c r="C96" s="6" t="n">
        <v>8</v>
      </c>
      <c r="D96" s="6" t="n">
        <v>1981</v>
      </c>
      <c r="E96" s="6" t="s">
        <v>58</v>
      </c>
      <c r="F96" s="211" t="n">
        <v>215144.065273835</v>
      </c>
      <c r="G96" s="15" t="n">
        <v>0</v>
      </c>
      <c r="H96" s="15" t="n">
        <v>0</v>
      </c>
      <c r="I96" s="206" t="n">
        <f aca="false">F96</f>
        <v>215144.065273835</v>
      </c>
      <c r="J96" s="6" t="n">
        <v>2023</v>
      </c>
    </row>
    <row r="97" customFormat="false" ht="12.75" hidden="false" customHeight="true" outlineLevel="0" collapsed="false">
      <c r="A97" s="125" t="n">
        <f aca="false">A96+1</f>
        <v>50</v>
      </c>
      <c r="B97" s="156" t="s">
        <v>727</v>
      </c>
      <c r="C97" s="6" t="n">
        <v>2</v>
      </c>
      <c r="D97" s="6" t="n">
        <v>1995</v>
      </c>
      <c r="E97" s="6" t="s">
        <v>58</v>
      </c>
      <c r="F97" s="210" t="n">
        <v>93275.48</v>
      </c>
      <c r="G97" s="15" t="n">
        <v>0</v>
      </c>
      <c r="H97" s="15" t="n">
        <v>0</v>
      </c>
      <c r="I97" s="206" t="n">
        <f aca="false">F97</f>
        <v>93275.48</v>
      </c>
      <c r="J97" s="6" t="n">
        <v>2023</v>
      </c>
    </row>
    <row r="98" customFormat="false" ht="12.75" hidden="false" customHeight="true" outlineLevel="0" collapsed="false">
      <c r="A98" s="125" t="n">
        <f aca="false">A97+1</f>
        <v>51</v>
      </c>
      <c r="B98" s="156" t="s">
        <v>728</v>
      </c>
      <c r="C98" s="6" t="n">
        <v>2</v>
      </c>
      <c r="D98" s="6" t="n">
        <v>1996</v>
      </c>
      <c r="E98" s="6" t="s">
        <v>58</v>
      </c>
      <c r="F98" s="210" t="n">
        <v>95864.57</v>
      </c>
      <c r="G98" s="15" t="n">
        <v>0</v>
      </c>
      <c r="H98" s="15" t="n">
        <v>0</v>
      </c>
      <c r="I98" s="206" t="n">
        <f aca="false">F98</f>
        <v>95864.57</v>
      </c>
      <c r="J98" s="6" t="n">
        <v>2023</v>
      </c>
    </row>
    <row r="99" customFormat="false" ht="12.75" hidden="false" customHeight="true" outlineLevel="0" collapsed="false">
      <c r="A99" s="125" t="n">
        <f aca="false">A98+1</f>
        <v>52</v>
      </c>
      <c r="B99" s="148" t="s">
        <v>729</v>
      </c>
      <c r="C99" s="6" t="n">
        <v>4</v>
      </c>
      <c r="D99" s="6" t="s">
        <v>689</v>
      </c>
      <c r="E99" s="6" t="s">
        <v>49</v>
      </c>
      <c r="F99" s="51" t="n">
        <v>14000000</v>
      </c>
      <c r="G99" s="15" t="n">
        <v>0</v>
      </c>
      <c r="H99" s="15" t="n">
        <v>0</v>
      </c>
      <c r="I99" s="206" t="n">
        <f aca="false">F99</f>
        <v>14000000</v>
      </c>
      <c r="J99" s="6" t="n">
        <v>2023</v>
      </c>
    </row>
    <row r="100" customFormat="false" ht="12.75" hidden="false" customHeight="true" outlineLevel="0" collapsed="false">
      <c r="A100" s="125" t="n">
        <f aca="false">A99+1</f>
        <v>53</v>
      </c>
      <c r="B100" s="148" t="s">
        <v>730</v>
      </c>
      <c r="C100" s="6" t="n">
        <v>4</v>
      </c>
      <c r="D100" s="6" t="s">
        <v>301</v>
      </c>
      <c r="E100" s="6" t="s">
        <v>49</v>
      </c>
      <c r="F100" s="51" t="n">
        <v>12000000</v>
      </c>
      <c r="G100" s="15" t="n">
        <v>0</v>
      </c>
      <c r="H100" s="15" t="n">
        <v>0</v>
      </c>
      <c r="I100" s="206" t="n">
        <f aca="false">F100</f>
        <v>12000000</v>
      </c>
      <c r="J100" s="6" t="n">
        <v>2023</v>
      </c>
    </row>
    <row r="101" customFormat="false" ht="12.75" hidden="false" customHeight="true" outlineLevel="0" collapsed="false">
      <c r="A101" s="125" t="n">
        <f aca="false">A100+1</f>
        <v>54</v>
      </c>
      <c r="B101" s="148" t="s">
        <v>731</v>
      </c>
      <c r="C101" s="6" t="n">
        <v>5</v>
      </c>
      <c r="D101" s="6" t="s">
        <v>672</v>
      </c>
      <c r="E101" s="6" t="s">
        <v>49</v>
      </c>
      <c r="F101" s="51" t="n">
        <v>15000000</v>
      </c>
      <c r="G101" s="15" t="n">
        <v>0</v>
      </c>
      <c r="H101" s="15" t="n">
        <v>0</v>
      </c>
      <c r="I101" s="206" t="n">
        <f aca="false">F101</f>
        <v>15000000</v>
      </c>
      <c r="J101" s="6" t="n">
        <v>2023</v>
      </c>
    </row>
    <row r="102" customFormat="false" ht="12.75" hidden="false" customHeight="true" outlineLevel="0" collapsed="false">
      <c r="A102" s="125" t="n">
        <f aca="false">A101+1</f>
        <v>55</v>
      </c>
      <c r="B102" s="148" t="s">
        <v>732</v>
      </c>
      <c r="C102" s="6" t="n">
        <v>2</v>
      </c>
      <c r="D102" s="6" t="s">
        <v>679</v>
      </c>
      <c r="E102" s="6" t="s">
        <v>49</v>
      </c>
      <c r="F102" s="51" t="n">
        <v>6000000</v>
      </c>
      <c r="G102" s="15" t="n">
        <v>0</v>
      </c>
      <c r="H102" s="15" t="n">
        <v>0</v>
      </c>
      <c r="I102" s="206" t="n">
        <f aca="false">F102</f>
        <v>6000000</v>
      </c>
      <c r="J102" s="6" t="n">
        <v>2023</v>
      </c>
    </row>
    <row r="103" customFormat="false" ht="12.75" hidden="false" customHeight="true" outlineLevel="0" collapsed="false">
      <c r="A103" s="125" t="n">
        <f aca="false">A102+1</f>
        <v>56</v>
      </c>
      <c r="B103" s="148" t="s">
        <v>733</v>
      </c>
      <c r="C103" s="6" t="n">
        <v>5</v>
      </c>
      <c r="D103" s="6" t="s">
        <v>707</v>
      </c>
      <c r="E103" s="6" t="s">
        <v>49</v>
      </c>
      <c r="F103" s="51" t="n">
        <v>15000000</v>
      </c>
      <c r="G103" s="15" t="n">
        <v>0</v>
      </c>
      <c r="H103" s="15" t="n">
        <v>0</v>
      </c>
      <c r="I103" s="206" t="n">
        <f aca="false">F103</f>
        <v>15000000</v>
      </c>
      <c r="J103" s="6" t="n">
        <v>2023</v>
      </c>
    </row>
    <row r="104" customFormat="false" ht="12.75" hidden="false" customHeight="true" outlineLevel="0" collapsed="false">
      <c r="A104" s="125" t="n">
        <f aca="false">A103+1</f>
        <v>57</v>
      </c>
      <c r="B104" s="148" t="s">
        <v>734</v>
      </c>
      <c r="C104" s="6" t="n">
        <v>2</v>
      </c>
      <c r="D104" s="6" t="s">
        <v>689</v>
      </c>
      <c r="E104" s="6" t="s">
        <v>49</v>
      </c>
      <c r="F104" s="51" t="n">
        <v>6000000</v>
      </c>
      <c r="G104" s="15" t="n">
        <v>0</v>
      </c>
      <c r="H104" s="15" t="n">
        <v>0</v>
      </c>
      <c r="I104" s="206" t="n">
        <f aca="false">F104</f>
        <v>6000000</v>
      </c>
      <c r="J104" s="6" t="n">
        <v>2023</v>
      </c>
    </row>
    <row r="105" customFormat="false" ht="12.75" hidden="false" customHeight="true" outlineLevel="0" collapsed="false">
      <c r="A105" s="125" t="n">
        <f aca="false">A104+1</f>
        <v>58</v>
      </c>
      <c r="B105" s="148" t="s">
        <v>735</v>
      </c>
      <c r="C105" s="6" t="n">
        <v>5</v>
      </c>
      <c r="D105" s="6" t="s">
        <v>689</v>
      </c>
      <c r="E105" s="6" t="s">
        <v>49</v>
      </c>
      <c r="F105" s="51" t="n">
        <v>15000000</v>
      </c>
      <c r="G105" s="15" t="n">
        <v>0</v>
      </c>
      <c r="H105" s="15" t="n">
        <v>0</v>
      </c>
      <c r="I105" s="206" t="n">
        <f aca="false">F105</f>
        <v>15000000</v>
      </c>
      <c r="J105" s="6" t="n">
        <v>2023</v>
      </c>
    </row>
    <row r="106" customFormat="false" ht="12.75" hidden="false" customHeight="true" outlineLevel="0" collapsed="false">
      <c r="A106" s="125" t="n">
        <f aca="false">A105+1</f>
        <v>59</v>
      </c>
      <c r="B106" s="148" t="s">
        <v>736</v>
      </c>
      <c r="C106" s="6" t="n">
        <v>6</v>
      </c>
      <c r="D106" s="6" t="s">
        <v>691</v>
      </c>
      <c r="E106" s="6" t="s">
        <v>49</v>
      </c>
      <c r="F106" s="51" t="n">
        <v>21000000</v>
      </c>
      <c r="G106" s="15" t="n">
        <v>0</v>
      </c>
      <c r="H106" s="15" t="n">
        <v>0</v>
      </c>
      <c r="I106" s="206" t="n">
        <f aca="false">F106</f>
        <v>21000000</v>
      </c>
      <c r="J106" s="6" t="n">
        <v>2023</v>
      </c>
    </row>
    <row r="107" customFormat="false" ht="12.75" hidden="false" customHeight="true" outlineLevel="0" collapsed="false">
      <c r="A107" s="125" t="n">
        <f aca="false">A106+1</f>
        <v>60</v>
      </c>
      <c r="B107" s="148" t="s">
        <v>737</v>
      </c>
      <c r="C107" s="6" t="n">
        <v>3</v>
      </c>
      <c r="D107" s="6" t="s">
        <v>233</v>
      </c>
      <c r="E107" s="6" t="s">
        <v>49</v>
      </c>
      <c r="F107" s="51" t="n">
        <v>9000000</v>
      </c>
      <c r="G107" s="15" t="n">
        <v>0</v>
      </c>
      <c r="H107" s="15" t="n">
        <v>0</v>
      </c>
      <c r="I107" s="206" t="n">
        <f aca="false">F107</f>
        <v>9000000</v>
      </c>
      <c r="J107" s="6" t="n">
        <v>2023</v>
      </c>
    </row>
    <row r="108" customFormat="false" ht="12.75" hidden="false" customHeight="true" outlineLevel="0" collapsed="false">
      <c r="A108" s="125" t="n">
        <f aca="false">A107+1</f>
        <v>61</v>
      </c>
      <c r="B108" s="148" t="s">
        <v>738</v>
      </c>
      <c r="C108" s="6" t="n">
        <v>2</v>
      </c>
      <c r="D108" s="6" t="s">
        <v>662</v>
      </c>
      <c r="E108" s="6" t="s">
        <v>49</v>
      </c>
      <c r="F108" s="51" t="n">
        <v>6000000</v>
      </c>
      <c r="G108" s="15" t="n">
        <v>0</v>
      </c>
      <c r="H108" s="15" t="n">
        <v>0</v>
      </c>
      <c r="I108" s="206" t="n">
        <f aca="false">F108</f>
        <v>6000000</v>
      </c>
      <c r="J108" s="6" t="n">
        <v>2023</v>
      </c>
    </row>
    <row r="109" customFormat="false" ht="12.75" hidden="false" customHeight="true" outlineLevel="0" collapsed="false">
      <c r="A109" s="125" t="n">
        <f aca="false">A108+1</f>
        <v>62</v>
      </c>
      <c r="B109" s="148" t="s">
        <v>739</v>
      </c>
      <c r="C109" s="6" t="n">
        <v>2</v>
      </c>
      <c r="D109" s="6" t="s">
        <v>691</v>
      </c>
      <c r="E109" s="6" t="s">
        <v>49</v>
      </c>
      <c r="F109" s="51" t="n">
        <v>6000000</v>
      </c>
      <c r="G109" s="15" t="n">
        <v>0</v>
      </c>
      <c r="H109" s="15" t="n">
        <v>0</v>
      </c>
      <c r="I109" s="206" t="n">
        <f aca="false">F109</f>
        <v>6000000</v>
      </c>
      <c r="J109" s="6" t="n">
        <v>2023</v>
      </c>
    </row>
    <row r="110" customFormat="false" ht="12.75" hidden="false" customHeight="true" outlineLevel="0" collapsed="false">
      <c r="A110" s="125" t="n">
        <f aca="false">A109+1</f>
        <v>63</v>
      </c>
      <c r="B110" s="148" t="s">
        <v>740</v>
      </c>
      <c r="C110" s="6" t="n">
        <v>2</v>
      </c>
      <c r="D110" s="6" t="s">
        <v>679</v>
      </c>
      <c r="E110" s="6" t="s">
        <v>49</v>
      </c>
      <c r="F110" s="51" t="n">
        <v>6000000</v>
      </c>
      <c r="G110" s="15" t="n">
        <v>0</v>
      </c>
      <c r="H110" s="15" t="n">
        <v>0</v>
      </c>
      <c r="I110" s="206" t="n">
        <f aca="false">F110</f>
        <v>6000000</v>
      </c>
      <c r="J110" s="6" t="n">
        <v>2023</v>
      </c>
    </row>
    <row r="111" customFormat="false" ht="12.75" hidden="false" customHeight="true" outlineLevel="0" collapsed="false">
      <c r="A111" s="125" t="n">
        <f aca="false">A110+1</f>
        <v>64</v>
      </c>
      <c r="B111" s="148" t="s">
        <v>741</v>
      </c>
      <c r="C111" s="6" t="n">
        <v>2</v>
      </c>
      <c r="D111" s="6" t="s">
        <v>691</v>
      </c>
      <c r="E111" s="6" t="s">
        <v>49</v>
      </c>
      <c r="F111" s="51" t="n">
        <v>12000000</v>
      </c>
      <c r="G111" s="15" t="n">
        <v>0</v>
      </c>
      <c r="H111" s="15" t="n">
        <v>0</v>
      </c>
      <c r="I111" s="206" t="n">
        <f aca="false">F111</f>
        <v>12000000</v>
      </c>
      <c r="J111" s="6" t="n">
        <v>2023</v>
      </c>
    </row>
    <row r="112" customFormat="false" ht="12.75" hidden="false" customHeight="true" outlineLevel="0" collapsed="false">
      <c r="A112" s="125" t="n">
        <f aca="false">A111+1</f>
        <v>65</v>
      </c>
      <c r="B112" s="148" t="s">
        <v>742</v>
      </c>
      <c r="C112" s="6" t="n">
        <v>2</v>
      </c>
      <c r="D112" s="6" t="s">
        <v>301</v>
      </c>
      <c r="E112" s="6" t="s">
        <v>49</v>
      </c>
      <c r="F112" s="51" t="n">
        <v>6000000</v>
      </c>
      <c r="G112" s="15" t="n">
        <v>0</v>
      </c>
      <c r="H112" s="15" t="n">
        <v>0</v>
      </c>
      <c r="I112" s="206" t="n">
        <f aca="false">F112</f>
        <v>6000000</v>
      </c>
      <c r="J112" s="6" t="n">
        <v>2023</v>
      </c>
    </row>
    <row r="113" customFormat="false" ht="12.75" hidden="false" customHeight="true" outlineLevel="0" collapsed="false">
      <c r="A113" s="125" t="n">
        <f aca="false">A112+1</f>
        <v>66</v>
      </c>
      <c r="B113" s="148" t="s">
        <v>743</v>
      </c>
      <c r="C113" s="6" t="n">
        <v>3</v>
      </c>
      <c r="D113" s="6" t="s">
        <v>301</v>
      </c>
      <c r="E113" s="6" t="s">
        <v>49</v>
      </c>
      <c r="F113" s="51" t="n">
        <v>9000000</v>
      </c>
      <c r="G113" s="15" t="n">
        <v>0</v>
      </c>
      <c r="H113" s="15" t="n">
        <v>0</v>
      </c>
      <c r="I113" s="206" t="n">
        <f aca="false">F113</f>
        <v>9000000</v>
      </c>
      <c r="J113" s="6" t="n">
        <v>2023</v>
      </c>
    </row>
    <row r="114" customFormat="false" ht="12.75" hidden="false" customHeight="true" outlineLevel="0" collapsed="false">
      <c r="A114" s="125" t="n">
        <f aca="false">A113+1</f>
        <v>67</v>
      </c>
      <c r="B114" s="148" t="s">
        <v>744</v>
      </c>
      <c r="C114" s="6" t="n">
        <v>3</v>
      </c>
      <c r="D114" s="6" t="s">
        <v>665</v>
      </c>
      <c r="E114" s="6" t="s">
        <v>49</v>
      </c>
      <c r="F114" s="51" t="n">
        <v>9000000</v>
      </c>
      <c r="G114" s="15" t="n">
        <v>0</v>
      </c>
      <c r="H114" s="15" t="n">
        <v>0</v>
      </c>
      <c r="I114" s="206" t="n">
        <f aca="false">F114</f>
        <v>9000000</v>
      </c>
      <c r="J114" s="6" t="n">
        <v>2023</v>
      </c>
    </row>
    <row r="115" customFormat="false" ht="12.75" hidden="false" customHeight="true" outlineLevel="0" collapsed="false">
      <c r="A115" s="125" t="n">
        <f aca="false">A114+1</f>
        <v>68</v>
      </c>
      <c r="B115" s="148" t="s">
        <v>745</v>
      </c>
      <c r="C115" s="6" t="n">
        <v>3</v>
      </c>
      <c r="D115" s="6" t="s">
        <v>707</v>
      </c>
      <c r="E115" s="6" t="s">
        <v>49</v>
      </c>
      <c r="F115" s="51" t="n">
        <v>9000000</v>
      </c>
      <c r="G115" s="15" t="n">
        <v>0</v>
      </c>
      <c r="H115" s="15" t="n">
        <v>0</v>
      </c>
      <c r="I115" s="206" t="n">
        <f aca="false">F115</f>
        <v>9000000</v>
      </c>
      <c r="J115" s="6" t="n">
        <v>2023</v>
      </c>
    </row>
    <row r="116" customFormat="false" ht="12.75" hidden="false" customHeight="true" outlineLevel="0" collapsed="false">
      <c r="A116" s="125" t="n">
        <f aca="false">A115+1</f>
        <v>69</v>
      </c>
      <c r="B116" s="148" t="s">
        <v>746</v>
      </c>
      <c r="C116" s="6" t="n">
        <v>1</v>
      </c>
      <c r="D116" s="6" t="s">
        <v>213</v>
      </c>
      <c r="E116" s="6" t="s">
        <v>49</v>
      </c>
      <c r="F116" s="51" t="n">
        <v>3000000</v>
      </c>
      <c r="G116" s="15" t="n">
        <v>0</v>
      </c>
      <c r="H116" s="15" t="n">
        <v>0</v>
      </c>
      <c r="I116" s="206" t="n">
        <f aca="false">F116</f>
        <v>3000000</v>
      </c>
      <c r="J116" s="6" t="n">
        <v>2023</v>
      </c>
    </row>
    <row r="117" customFormat="false" ht="12.75" hidden="false" customHeight="true" outlineLevel="0" collapsed="false">
      <c r="A117" s="125" t="n">
        <f aca="false">A116+1</f>
        <v>70</v>
      </c>
      <c r="B117" s="148" t="s">
        <v>747</v>
      </c>
      <c r="C117" s="6" t="n">
        <v>2</v>
      </c>
      <c r="D117" s="6" t="s">
        <v>438</v>
      </c>
      <c r="E117" s="6" t="s">
        <v>49</v>
      </c>
      <c r="F117" s="51" t="n">
        <v>6000000</v>
      </c>
      <c r="G117" s="15" t="n">
        <v>0</v>
      </c>
      <c r="H117" s="15" t="n">
        <v>0</v>
      </c>
      <c r="I117" s="206" t="n">
        <f aca="false">F117</f>
        <v>6000000</v>
      </c>
      <c r="J117" s="6" t="n">
        <v>2023</v>
      </c>
    </row>
    <row r="118" customFormat="false" ht="12.75" hidden="false" customHeight="true" outlineLevel="0" collapsed="false">
      <c r="A118" s="125" t="n">
        <f aca="false">A117+1</f>
        <v>71</v>
      </c>
      <c r="B118" s="148" t="s">
        <v>748</v>
      </c>
      <c r="C118" s="6" t="n">
        <v>5</v>
      </c>
      <c r="D118" s="6" t="s">
        <v>213</v>
      </c>
      <c r="E118" s="6" t="s">
        <v>49</v>
      </c>
      <c r="F118" s="51" t="n">
        <v>15000000</v>
      </c>
      <c r="G118" s="15" t="n">
        <v>0</v>
      </c>
      <c r="H118" s="15" t="n">
        <v>0</v>
      </c>
      <c r="I118" s="206" t="n">
        <f aca="false">F118</f>
        <v>15000000</v>
      </c>
      <c r="J118" s="6" t="n">
        <v>2023</v>
      </c>
    </row>
    <row r="119" customFormat="false" ht="12.75" hidden="false" customHeight="true" outlineLevel="0" collapsed="false">
      <c r="A119" s="125" t="n">
        <f aca="false">A118+1</f>
        <v>72</v>
      </c>
      <c r="B119" s="148" t="s">
        <v>749</v>
      </c>
      <c r="C119" s="6" t="n">
        <v>2</v>
      </c>
      <c r="D119" s="6" t="s">
        <v>679</v>
      </c>
      <c r="E119" s="6" t="s">
        <v>49</v>
      </c>
      <c r="F119" s="51" t="n">
        <v>6000000</v>
      </c>
      <c r="G119" s="15" t="n">
        <v>0</v>
      </c>
      <c r="H119" s="15" t="n">
        <v>0</v>
      </c>
      <c r="I119" s="206" t="n">
        <f aca="false">F119</f>
        <v>6000000</v>
      </c>
      <c r="J119" s="6" t="n">
        <v>2023</v>
      </c>
    </row>
    <row r="120" customFormat="false" ht="12.75" hidden="false" customHeight="true" outlineLevel="0" collapsed="false">
      <c r="A120" s="125" t="n">
        <f aca="false">A119+1</f>
        <v>73</v>
      </c>
      <c r="B120" s="148" t="s">
        <v>750</v>
      </c>
      <c r="C120" s="6" t="n">
        <v>5</v>
      </c>
      <c r="D120" s="6" t="s">
        <v>679</v>
      </c>
      <c r="E120" s="6" t="s">
        <v>49</v>
      </c>
      <c r="F120" s="51" t="n">
        <v>15000000</v>
      </c>
      <c r="G120" s="15" t="n">
        <v>0</v>
      </c>
      <c r="H120" s="15" t="n">
        <v>0</v>
      </c>
      <c r="I120" s="206" t="n">
        <f aca="false">F120</f>
        <v>15000000</v>
      </c>
      <c r="J120" s="6" t="n">
        <v>2023</v>
      </c>
    </row>
    <row r="121" customFormat="false" ht="12.75" hidden="false" customHeight="true" outlineLevel="0" collapsed="false">
      <c r="A121" s="125" t="n">
        <f aca="false">A120+1</f>
        <v>74</v>
      </c>
      <c r="B121" s="148" t="s">
        <v>751</v>
      </c>
      <c r="C121" s="6" t="n">
        <v>4</v>
      </c>
      <c r="D121" s="6" t="s">
        <v>438</v>
      </c>
      <c r="E121" s="6" t="s">
        <v>49</v>
      </c>
      <c r="F121" s="51" t="n">
        <v>12000000</v>
      </c>
      <c r="G121" s="15" t="n">
        <v>0</v>
      </c>
      <c r="H121" s="15" t="n">
        <v>0</v>
      </c>
      <c r="I121" s="206" t="n">
        <f aca="false">F121</f>
        <v>12000000</v>
      </c>
      <c r="J121" s="6" t="n">
        <v>2023</v>
      </c>
    </row>
    <row r="122" customFormat="false" ht="12.75" hidden="false" customHeight="true" outlineLevel="0" collapsed="false">
      <c r="A122" s="125" t="n">
        <f aca="false">A121+1</f>
        <v>75</v>
      </c>
      <c r="B122" s="148" t="s">
        <v>752</v>
      </c>
      <c r="C122" s="6" t="n">
        <v>7</v>
      </c>
      <c r="D122" s="6" t="s">
        <v>679</v>
      </c>
      <c r="E122" s="6" t="s">
        <v>49</v>
      </c>
      <c r="F122" s="51" t="n">
        <v>21000000</v>
      </c>
      <c r="G122" s="15" t="n">
        <v>0</v>
      </c>
      <c r="H122" s="15" t="n">
        <v>0</v>
      </c>
      <c r="I122" s="206" t="n">
        <f aca="false">F122</f>
        <v>21000000</v>
      </c>
      <c r="J122" s="6" t="n">
        <v>2023</v>
      </c>
    </row>
    <row r="123" customFormat="false" ht="12.75" hidden="false" customHeight="true" outlineLevel="0" collapsed="false">
      <c r="A123" s="125" t="n">
        <f aca="false">A122+1</f>
        <v>76</v>
      </c>
      <c r="B123" s="148" t="s">
        <v>753</v>
      </c>
      <c r="C123" s="6" t="n">
        <v>6</v>
      </c>
      <c r="D123" s="6" t="s">
        <v>667</v>
      </c>
      <c r="E123" s="6" t="s">
        <v>49</v>
      </c>
      <c r="F123" s="51" t="n">
        <v>18000000</v>
      </c>
      <c r="G123" s="15" t="n">
        <v>0</v>
      </c>
      <c r="H123" s="15" t="n">
        <v>0</v>
      </c>
      <c r="I123" s="206" t="n">
        <f aca="false">F123</f>
        <v>18000000</v>
      </c>
      <c r="J123" s="6" t="n">
        <v>2023</v>
      </c>
    </row>
    <row r="124" customFormat="false" ht="12.75" hidden="false" customHeight="true" outlineLevel="0" collapsed="false">
      <c r="A124" s="125" t="n">
        <f aca="false">A123+1</f>
        <v>77</v>
      </c>
      <c r="B124" s="148" t="s">
        <v>754</v>
      </c>
      <c r="C124" s="6" t="n">
        <v>3</v>
      </c>
      <c r="D124" s="6" t="s">
        <v>213</v>
      </c>
      <c r="E124" s="6" t="s">
        <v>49</v>
      </c>
      <c r="F124" s="51" t="n">
        <v>9000000</v>
      </c>
      <c r="G124" s="15" t="n">
        <v>0</v>
      </c>
      <c r="H124" s="15" t="n">
        <v>0</v>
      </c>
      <c r="I124" s="206" t="n">
        <f aca="false">F124</f>
        <v>9000000</v>
      </c>
      <c r="J124" s="6" t="n">
        <v>2023</v>
      </c>
    </row>
    <row r="125" customFormat="false" ht="12.75" hidden="false" customHeight="true" outlineLevel="0" collapsed="false">
      <c r="A125" s="125" t="n">
        <f aca="false">A124+1</f>
        <v>78</v>
      </c>
      <c r="B125" s="148" t="s">
        <v>755</v>
      </c>
      <c r="C125" s="6" t="n">
        <v>5</v>
      </c>
      <c r="D125" s="6" t="s">
        <v>285</v>
      </c>
      <c r="E125" s="6" t="s">
        <v>49</v>
      </c>
      <c r="F125" s="51" t="n">
        <v>15000000</v>
      </c>
      <c r="G125" s="15" t="n">
        <v>0</v>
      </c>
      <c r="H125" s="15" t="n">
        <v>0</v>
      </c>
      <c r="I125" s="206" t="n">
        <f aca="false">F125</f>
        <v>15000000</v>
      </c>
      <c r="J125" s="6" t="n">
        <v>2023</v>
      </c>
    </row>
    <row r="126" customFormat="false" ht="12.75" hidden="false" customHeight="true" outlineLevel="0" collapsed="false">
      <c r="A126" s="125" t="n">
        <f aca="false">A125+1</f>
        <v>79</v>
      </c>
      <c r="B126" s="148" t="s">
        <v>756</v>
      </c>
      <c r="C126" s="6" t="n">
        <v>6</v>
      </c>
      <c r="D126" s="6" t="s">
        <v>667</v>
      </c>
      <c r="E126" s="6" t="s">
        <v>49</v>
      </c>
      <c r="F126" s="51" t="n">
        <v>18000000</v>
      </c>
      <c r="G126" s="15" t="n">
        <v>0</v>
      </c>
      <c r="H126" s="15" t="n">
        <v>0</v>
      </c>
      <c r="I126" s="206" t="n">
        <f aca="false">F126</f>
        <v>18000000</v>
      </c>
      <c r="J126" s="6" t="n">
        <v>2023</v>
      </c>
    </row>
    <row r="127" customFormat="false" ht="12.75" hidden="false" customHeight="true" outlineLevel="0" collapsed="false">
      <c r="A127" s="125" t="n">
        <f aca="false">A126+1</f>
        <v>80</v>
      </c>
      <c r="B127" s="148" t="s">
        <v>757</v>
      </c>
      <c r="C127" s="6" t="n">
        <v>4</v>
      </c>
      <c r="D127" s="6" t="s">
        <v>233</v>
      </c>
      <c r="E127" s="6" t="s">
        <v>49</v>
      </c>
      <c r="F127" s="51" t="n">
        <v>12000000</v>
      </c>
      <c r="G127" s="15" t="n">
        <v>0</v>
      </c>
      <c r="H127" s="15" t="n">
        <v>0</v>
      </c>
      <c r="I127" s="206" t="n">
        <f aca="false">F127</f>
        <v>12000000</v>
      </c>
      <c r="J127" s="6" t="n">
        <v>2023</v>
      </c>
    </row>
    <row r="128" customFormat="false" ht="12.75" hidden="false" customHeight="true" outlineLevel="0" collapsed="false">
      <c r="A128" s="125" t="n">
        <f aca="false">A127+1</f>
        <v>81</v>
      </c>
      <c r="B128" s="148" t="s">
        <v>758</v>
      </c>
      <c r="C128" s="6" t="n">
        <v>3</v>
      </c>
      <c r="D128" s="6" t="s">
        <v>759</v>
      </c>
      <c r="E128" s="6" t="s">
        <v>49</v>
      </c>
      <c r="F128" s="51" t="n">
        <v>10500000</v>
      </c>
      <c r="G128" s="15" t="n">
        <v>0</v>
      </c>
      <c r="H128" s="15" t="n">
        <v>0</v>
      </c>
      <c r="I128" s="206" t="n">
        <f aca="false">F128</f>
        <v>10500000</v>
      </c>
      <c r="J128" s="6" t="n">
        <v>2023</v>
      </c>
    </row>
    <row r="129" customFormat="false" ht="12.75" hidden="false" customHeight="true" outlineLevel="0" collapsed="false">
      <c r="A129" s="125" t="n">
        <f aca="false">A128+1</f>
        <v>82</v>
      </c>
      <c r="B129" s="148" t="s">
        <v>760</v>
      </c>
      <c r="C129" s="6" t="n">
        <v>2</v>
      </c>
      <c r="D129" s="6" t="s">
        <v>665</v>
      </c>
      <c r="E129" s="6" t="s">
        <v>49</v>
      </c>
      <c r="F129" s="51" t="n">
        <v>6000000</v>
      </c>
      <c r="G129" s="15" t="n">
        <v>0</v>
      </c>
      <c r="H129" s="15" t="n">
        <v>0</v>
      </c>
      <c r="I129" s="206" t="n">
        <f aca="false">F129</f>
        <v>6000000</v>
      </c>
      <c r="J129" s="6" t="n">
        <v>2023</v>
      </c>
    </row>
    <row r="130" customFormat="false" ht="12.75" hidden="false" customHeight="true" outlineLevel="0" collapsed="false">
      <c r="A130" s="125" t="n">
        <f aca="false">A129+1</f>
        <v>83</v>
      </c>
      <c r="B130" s="148" t="s">
        <v>761</v>
      </c>
      <c r="C130" s="6" t="n">
        <v>2</v>
      </c>
      <c r="D130" s="6" t="s">
        <v>676</v>
      </c>
      <c r="E130" s="6" t="s">
        <v>49</v>
      </c>
      <c r="F130" s="51" t="n">
        <v>6000000</v>
      </c>
      <c r="G130" s="15" t="n">
        <v>0</v>
      </c>
      <c r="H130" s="15" t="n">
        <v>0</v>
      </c>
      <c r="I130" s="206" t="n">
        <f aca="false">F130</f>
        <v>6000000</v>
      </c>
      <c r="J130" s="6" t="n">
        <v>2023</v>
      </c>
    </row>
    <row r="131" customFormat="false" ht="12.75" hidden="false" customHeight="true" outlineLevel="0" collapsed="false">
      <c r="A131" s="125" t="n">
        <f aca="false">A130+1</f>
        <v>84</v>
      </c>
      <c r="B131" s="148" t="s">
        <v>762</v>
      </c>
      <c r="C131" s="6" t="n">
        <v>3</v>
      </c>
      <c r="D131" s="6" t="s">
        <v>679</v>
      </c>
      <c r="E131" s="6" t="s">
        <v>49</v>
      </c>
      <c r="F131" s="51" t="n">
        <v>9000000</v>
      </c>
      <c r="G131" s="15" t="n">
        <v>0</v>
      </c>
      <c r="H131" s="15" t="n">
        <v>0</v>
      </c>
      <c r="I131" s="206" t="n">
        <f aca="false">F131</f>
        <v>9000000</v>
      </c>
      <c r="J131" s="6" t="n">
        <v>2023</v>
      </c>
    </row>
    <row r="132" customFormat="false" ht="12.75" hidden="false" customHeight="true" outlineLevel="0" collapsed="false">
      <c r="A132" s="125" t="n">
        <f aca="false">A131+1</f>
        <v>85</v>
      </c>
      <c r="B132" s="148" t="s">
        <v>763</v>
      </c>
      <c r="C132" s="6" t="n">
        <v>2</v>
      </c>
      <c r="D132" s="6" t="s">
        <v>689</v>
      </c>
      <c r="E132" s="6" t="s">
        <v>49</v>
      </c>
      <c r="F132" s="51" t="n">
        <v>6000000</v>
      </c>
      <c r="G132" s="15" t="n">
        <v>0</v>
      </c>
      <c r="H132" s="15" t="n">
        <v>0</v>
      </c>
      <c r="I132" s="206" t="n">
        <f aca="false">F132</f>
        <v>6000000</v>
      </c>
      <c r="J132" s="6" t="n">
        <v>2023</v>
      </c>
    </row>
    <row r="133" customFormat="false" ht="12.75" hidden="false" customHeight="true" outlineLevel="0" collapsed="false">
      <c r="A133" s="125" t="n">
        <f aca="false">A132+1</f>
        <v>86</v>
      </c>
      <c r="B133" s="148" t="s">
        <v>764</v>
      </c>
      <c r="C133" s="6" t="n">
        <v>2</v>
      </c>
      <c r="D133" s="6" t="s">
        <v>689</v>
      </c>
      <c r="E133" s="6" t="s">
        <v>49</v>
      </c>
      <c r="F133" s="51" t="n">
        <v>6000000</v>
      </c>
      <c r="G133" s="15" t="n">
        <v>0</v>
      </c>
      <c r="H133" s="15" t="n">
        <v>0</v>
      </c>
      <c r="I133" s="206" t="n">
        <f aca="false">F133</f>
        <v>6000000</v>
      </c>
      <c r="J133" s="6" t="n">
        <v>2023</v>
      </c>
    </row>
    <row r="134" customFormat="false" ht="12.75" hidden="false" customHeight="true" outlineLevel="0" collapsed="false">
      <c r="A134" s="125" t="n">
        <f aca="false">A133+1</f>
        <v>87</v>
      </c>
      <c r="B134" s="148" t="s">
        <v>765</v>
      </c>
      <c r="C134" s="6" t="n">
        <v>3</v>
      </c>
      <c r="D134" s="6" t="s">
        <v>691</v>
      </c>
      <c r="E134" s="6" t="s">
        <v>49</v>
      </c>
      <c r="F134" s="51" t="n">
        <v>10500000</v>
      </c>
      <c r="G134" s="15" t="n">
        <v>0</v>
      </c>
      <c r="H134" s="15" t="n">
        <v>0</v>
      </c>
      <c r="I134" s="206" t="n">
        <f aca="false">F134</f>
        <v>10500000</v>
      </c>
      <c r="J134" s="6" t="n">
        <v>2023</v>
      </c>
    </row>
    <row r="135" customFormat="false" ht="12.75" hidden="false" customHeight="true" outlineLevel="0" collapsed="false">
      <c r="A135" s="125" t="n">
        <f aca="false">A134+1</f>
        <v>88</v>
      </c>
      <c r="B135" s="148" t="s">
        <v>766</v>
      </c>
      <c r="C135" s="6" t="n">
        <v>3</v>
      </c>
      <c r="D135" s="6" t="s">
        <v>691</v>
      </c>
      <c r="E135" s="6" t="s">
        <v>49</v>
      </c>
      <c r="F135" s="51" t="n">
        <v>9000000</v>
      </c>
      <c r="G135" s="15" t="n">
        <v>0</v>
      </c>
      <c r="H135" s="15" t="n">
        <v>0</v>
      </c>
      <c r="I135" s="206" t="n">
        <f aca="false">F135</f>
        <v>9000000</v>
      </c>
      <c r="J135" s="6" t="n">
        <v>2023</v>
      </c>
    </row>
    <row r="136" customFormat="false" ht="12.75" hidden="false" customHeight="true" outlineLevel="0" collapsed="false">
      <c r="A136" s="125" t="n">
        <f aca="false">A135+1</f>
        <v>89</v>
      </c>
      <c r="B136" s="148" t="s">
        <v>767</v>
      </c>
      <c r="C136" s="6" t="n">
        <v>2</v>
      </c>
      <c r="D136" s="6" t="n">
        <v>1993</v>
      </c>
      <c r="E136" s="6" t="s">
        <v>49</v>
      </c>
      <c r="F136" s="51" t="n">
        <v>7000000</v>
      </c>
      <c r="G136" s="15" t="n">
        <v>0</v>
      </c>
      <c r="H136" s="15" t="n">
        <v>0</v>
      </c>
      <c r="I136" s="206" t="n">
        <f aca="false">F136</f>
        <v>7000000</v>
      </c>
      <c r="J136" s="6" t="n">
        <v>2023</v>
      </c>
    </row>
    <row r="137" customFormat="false" ht="12.75" hidden="false" customHeight="true" outlineLevel="0" collapsed="false">
      <c r="A137" s="125" t="n">
        <f aca="false">A136+1</f>
        <v>90</v>
      </c>
      <c r="B137" s="148" t="s">
        <v>768</v>
      </c>
      <c r="C137" s="6" t="n">
        <v>8</v>
      </c>
      <c r="D137" s="6" t="n">
        <v>1992</v>
      </c>
      <c r="E137" s="6" t="s">
        <v>49</v>
      </c>
      <c r="F137" s="51" t="n">
        <v>24000000</v>
      </c>
      <c r="G137" s="15" t="n">
        <v>0</v>
      </c>
      <c r="H137" s="15" t="n">
        <v>0</v>
      </c>
      <c r="I137" s="206" t="n">
        <f aca="false">F137</f>
        <v>24000000</v>
      </c>
      <c r="J137" s="6" t="n">
        <v>2023</v>
      </c>
    </row>
    <row r="138" customFormat="false" ht="12.75" hidden="false" customHeight="true" outlineLevel="0" collapsed="false">
      <c r="A138" s="154" t="s">
        <v>769</v>
      </c>
      <c r="B138" s="154"/>
      <c r="C138" s="29" t="n">
        <f aca="false">SUM(C48:C80,C99:C137)</f>
        <v>237</v>
      </c>
      <c r="D138" s="29"/>
      <c r="E138" s="29"/>
      <c r="F138" s="207" t="n">
        <f aca="false">SUM(F48:F137)</f>
        <v>652022578.663388</v>
      </c>
      <c r="G138" s="207" t="n">
        <f aca="false">SUM(G89:G137)</f>
        <v>0</v>
      </c>
      <c r="H138" s="207" t="n">
        <f aca="false">SUM(H89:H137)</f>
        <v>0</v>
      </c>
      <c r="I138" s="207" t="n">
        <f aca="false">SUM(I48:I137)</f>
        <v>652022578.663388</v>
      </c>
      <c r="J138" s="29"/>
    </row>
    <row r="139" customFormat="false" ht="12.8" hidden="false" customHeight="false" outlineLevel="0" collapsed="false">
      <c r="A139" s="125" t="n">
        <v>1</v>
      </c>
      <c r="B139" s="156" t="s">
        <v>725</v>
      </c>
      <c r="C139" s="6" t="n">
        <v>5</v>
      </c>
      <c r="D139" s="6" t="n">
        <v>1991</v>
      </c>
      <c r="E139" s="6" t="s">
        <v>58</v>
      </c>
      <c r="F139" s="51" t="n">
        <v>15000000</v>
      </c>
      <c r="G139" s="15" t="n">
        <v>0</v>
      </c>
      <c r="H139" s="15" t="n">
        <v>0</v>
      </c>
      <c r="I139" s="206" t="n">
        <f aca="false">F139</f>
        <v>15000000</v>
      </c>
      <c r="J139" s="6" t="n">
        <v>2024</v>
      </c>
    </row>
    <row r="140" customFormat="false" ht="12.8" hidden="false" customHeight="false" outlineLevel="0" collapsed="false">
      <c r="A140" s="125" t="n">
        <f aca="false">A139+1</f>
        <v>2</v>
      </c>
      <c r="B140" s="156" t="s">
        <v>726</v>
      </c>
      <c r="C140" s="6" t="n">
        <v>8</v>
      </c>
      <c r="D140" s="6" t="n">
        <v>1981</v>
      </c>
      <c r="E140" s="6" t="s">
        <v>58</v>
      </c>
      <c r="F140" s="51" t="n">
        <v>24000000</v>
      </c>
      <c r="G140" s="15" t="n">
        <v>0</v>
      </c>
      <c r="H140" s="15" t="n">
        <v>0</v>
      </c>
      <c r="I140" s="206" t="n">
        <f aca="false">F140</f>
        <v>24000000</v>
      </c>
      <c r="J140" s="6" t="n">
        <v>2024</v>
      </c>
    </row>
    <row r="141" customFormat="false" ht="12.8" hidden="false" customHeight="false" outlineLevel="0" collapsed="false">
      <c r="A141" s="125" t="n">
        <f aca="false">A140+1</f>
        <v>3</v>
      </c>
      <c r="B141" s="156" t="s">
        <v>727</v>
      </c>
      <c r="C141" s="6" t="n">
        <v>2</v>
      </c>
      <c r="D141" s="6" t="n">
        <v>1995</v>
      </c>
      <c r="E141" s="6" t="s">
        <v>58</v>
      </c>
      <c r="F141" s="51" t="n">
        <f aca="false">C141*3000000</f>
        <v>6000000</v>
      </c>
      <c r="G141" s="15" t="n">
        <v>0</v>
      </c>
      <c r="H141" s="15" t="n">
        <v>0</v>
      </c>
      <c r="I141" s="206" t="n">
        <f aca="false">F141</f>
        <v>6000000</v>
      </c>
      <c r="J141" s="6" t="n">
        <v>2024</v>
      </c>
    </row>
    <row r="142" customFormat="false" ht="12.8" hidden="false" customHeight="false" outlineLevel="0" collapsed="false">
      <c r="A142" s="125" t="n">
        <f aca="false">A141+1</f>
        <v>4</v>
      </c>
      <c r="B142" s="156" t="s">
        <v>728</v>
      </c>
      <c r="C142" s="6" t="n">
        <v>2</v>
      </c>
      <c r="D142" s="6" t="n">
        <v>1996</v>
      </c>
      <c r="E142" s="6" t="s">
        <v>58</v>
      </c>
      <c r="F142" s="51" t="n">
        <v>7000000</v>
      </c>
      <c r="G142" s="15" t="n">
        <v>0</v>
      </c>
      <c r="H142" s="15" t="n">
        <v>0</v>
      </c>
      <c r="I142" s="206" t="n">
        <f aca="false">F142</f>
        <v>7000000</v>
      </c>
      <c r="J142" s="6" t="n">
        <v>2024</v>
      </c>
    </row>
    <row r="143" customFormat="false" ht="12.8" hidden="false" customHeight="false" outlineLevel="0" collapsed="false">
      <c r="A143" s="125" t="n">
        <f aca="false">A142+1</f>
        <v>5</v>
      </c>
      <c r="B143" s="163" t="s">
        <v>770</v>
      </c>
      <c r="C143" s="6" t="n">
        <v>4</v>
      </c>
      <c r="D143" s="6" t="s">
        <v>676</v>
      </c>
      <c r="E143" s="6" t="s">
        <v>58</v>
      </c>
      <c r="F143" s="51" t="n">
        <v>200000</v>
      </c>
      <c r="G143" s="15" t="n">
        <v>0</v>
      </c>
      <c r="H143" s="15" t="n">
        <v>0</v>
      </c>
      <c r="I143" s="206" t="n">
        <f aca="false">F143</f>
        <v>200000</v>
      </c>
      <c r="J143" s="6" t="n">
        <v>2024</v>
      </c>
    </row>
    <row r="144" customFormat="false" ht="12.8" hidden="false" customHeight="false" outlineLevel="0" collapsed="false">
      <c r="A144" s="125" t="n">
        <f aca="false">A143+1</f>
        <v>6</v>
      </c>
      <c r="B144" s="163" t="s">
        <v>771</v>
      </c>
      <c r="C144" s="6" t="n">
        <v>2</v>
      </c>
      <c r="D144" s="6" t="s">
        <v>301</v>
      </c>
      <c r="E144" s="6" t="s">
        <v>58</v>
      </c>
      <c r="F144" s="51" t="n">
        <v>100000</v>
      </c>
      <c r="G144" s="15" t="n">
        <v>0</v>
      </c>
      <c r="H144" s="15" t="n">
        <v>0</v>
      </c>
      <c r="I144" s="206" t="n">
        <f aca="false">F144</f>
        <v>100000</v>
      </c>
      <c r="J144" s="6" t="n">
        <v>2024</v>
      </c>
    </row>
    <row r="145" customFormat="false" ht="12.8" hidden="false" customHeight="false" outlineLevel="0" collapsed="false">
      <c r="A145" s="125" t="n">
        <f aca="false">A144+1</f>
        <v>7</v>
      </c>
      <c r="B145" s="163" t="s">
        <v>772</v>
      </c>
      <c r="C145" s="6" t="n">
        <v>4</v>
      </c>
      <c r="D145" s="6" t="s">
        <v>773</v>
      </c>
      <c r="E145" s="6" t="s">
        <v>58</v>
      </c>
      <c r="F145" s="51" t="n">
        <v>200000</v>
      </c>
      <c r="G145" s="15" t="n">
        <v>0</v>
      </c>
      <c r="H145" s="15" t="n">
        <v>0</v>
      </c>
      <c r="I145" s="206" t="n">
        <f aca="false">F145</f>
        <v>200000</v>
      </c>
      <c r="J145" s="6" t="n">
        <v>2024</v>
      </c>
    </row>
    <row r="146" customFormat="false" ht="12.8" hidden="false" customHeight="false" outlineLevel="0" collapsed="false">
      <c r="A146" s="125" t="n">
        <f aca="false">A145+1</f>
        <v>8</v>
      </c>
      <c r="B146" s="156" t="s">
        <v>774</v>
      </c>
      <c r="C146" s="6" t="n">
        <v>5</v>
      </c>
      <c r="D146" s="6" t="n">
        <v>1991</v>
      </c>
      <c r="E146" s="6" t="s">
        <v>58</v>
      </c>
      <c r="F146" s="51" t="n">
        <v>250000</v>
      </c>
      <c r="G146" s="15" t="n">
        <v>0</v>
      </c>
      <c r="H146" s="15" t="n">
        <v>0</v>
      </c>
      <c r="I146" s="206" t="n">
        <f aca="false">F146</f>
        <v>250000</v>
      </c>
      <c r="J146" s="6" t="n">
        <v>2024</v>
      </c>
    </row>
    <row r="147" customFormat="false" ht="12.8" hidden="false" customHeight="false" outlineLevel="0" collapsed="false">
      <c r="A147" s="125" t="n">
        <f aca="false">A146+1</f>
        <v>9</v>
      </c>
      <c r="B147" s="156" t="s">
        <v>775</v>
      </c>
      <c r="C147" s="6" t="n">
        <v>3</v>
      </c>
      <c r="D147" s="6" t="n">
        <v>1996</v>
      </c>
      <c r="E147" s="6" t="s">
        <v>58</v>
      </c>
      <c r="F147" s="51" t="n">
        <v>150000</v>
      </c>
      <c r="G147" s="15" t="n">
        <v>0</v>
      </c>
      <c r="H147" s="15" t="n">
        <v>0</v>
      </c>
      <c r="I147" s="206" t="n">
        <f aca="false">F147</f>
        <v>150000</v>
      </c>
      <c r="J147" s="6" t="n">
        <v>2024</v>
      </c>
    </row>
    <row r="148" customFormat="false" ht="12.75" hidden="false" customHeight="true" outlineLevel="0" collapsed="false">
      <c r="A148" s="125" t="n">
        <f aca="false">A147+1</f>
        <v>10</v>
      </c>
      <c r="B148" s="163" t="s">
        <v>776</v>
      </c>
      <c r="C148" s="6" t="n">
        <v>4</v>
      </c>
      <c r="D148" s="6" t="s">
        <v>301</v>
      </c>
      <c r="E148" s="6" t="s">
        <v>58</v>
      </c>
      <c r="F148" s="51" t="n">
        <v>200000</v>
      </c>
      <c r="G148" s="15" t="n">
        <v>0</v>
      </c>
      <c r="H148" s="15" t="n">
        <v>0</v>
      </c>
      <c r="I148" s="206" t="n">
        <f aca="false">F148</f>
        <v>200000</v>
      </c>
      <c r="J148" s="6" t="n">
        <v>2024</v>
      </c>
    </row>
    <row r="149" customFormat="false" ht="12.75" hidden="false" customHeight="true" outlineLevel="0" collapsed="false">
      <c r="A149" s="125" t="n">
        <f aca="false">A148+1</f>
        <v>11</v>
      </c>
      <c r="B149" s="163" t="s">
        <v>777</v>
      </c>
      <c r="C149" s="6" t="n">
        <v>6</v>
      </c>
      <c r="D149" s="6" t="n">
        <v>1982</v>
      </c>
      <c r="E149" s="6" t="s">
        <v>58</v>
      </c>
      <c r="F149" s="51" t="n">
        <v>300000</v>
      </c>
      <c r="G149" s="15" t="n">
        <v>0</v>
      </c>
      <c r="H149" s="15" t="n">
        <v>0</v>
      </c>
      <c r="I149" s="206" t="n">
        <f aca="false">F149</f>
        <v>300000</v>
      </c>
      <c r="J149" s="6" t="n">
        <v>2024</v>
      </c>
    </row>
    <row r="150" customFormat="false" ht="12.75" hidden="false" customHeight="true" outlineLevel="0" collapsed="false">
      <c r="A150" s="125" t="n">
        <f aca="false">A149+1</f>
        <v>12</v>
      </c>
      <c r="B150" s="163" t="s">
        <v>778</v>
      </c>
      <c r="C150" s="6" t="n">
        <v>4</v>
      </c>
      <c r="D150" s="6" t="s">
        <v>679</v>
      </c>
      <c r="E150" s="6" t="s">
        <v>58</v>
      </c>
      <c r="F150" s="51" t="n">
        <v>200000</v>
      </c>
      <c r="G150" s="15" t="n">
        <v>0</v>
      </c>
      <c r="H150" s="15" t="n">
        <v>0</v>
      </c>
      <c r="I150" s="206" t="n">
        <f aca="false">F150</f>
        <v>200000</v>
      </c>
      <c r="J150" s="6" t="n">
        <v>2024</v>
      </c>
    </row>
    <row r="151" customFormat="false" ht="12.75" hidden="false" customHeight="true" outlineLevel="0" collapsed="false">
      <c r="A151" s="125" t="n">
        <f aca="false">A150+1</f>
        <v>13</v>
      </c>
      <c r="B151" s="163" t="s">
        <v>779</v>
      </c>
      <c r="C151" s="6" t="n">
        <v>2</v>
      </c>
      <c r="D151" s="6" t="s">
        <v>672</v>
      </c>
      <c r="E151" s="6" t="s">
        <v>58</v>
      </c>
      <c r="F151" s="51" t="n">
        <v>100000</v>
      </c>
      <c r="G151" s="15" t="n">
        <v>0</v>
      </c>
      <c r="H151" s="15" t="n">
        <v>0</v>
      </c>
      <c r="I151" s="206" t="n">
        <f aca="false">F151</f>
        <v>100000</v>
      </c>
      <c r="J151" s="6" t="n">
        <v>2024</v>
      </c>
    </row>
    <row r="152" customFormat="false" ht="12.75" hidden="false" customHeight="true" outlineLevel="0" collapsed="false">
      <c r="A152" s="125" t="n">
        <f aca="false">A151+1</f>
        <v>14</v>
      </c>
      <c r="B152" s="163" t="s">
        <v>780</v>
      </c>
      <c r="C152" s="6" t="n">
        <v>4</v>
      </c>
      <c r="D152" s="6" t="s">
        <v>679</v>
      </c>
      <c r="E152" s="6" t="s">
        <v>58</v>
      </c>
      <c r="F152" s="51" t="n">
        <v>200000</v>
      </c>
      <c r="G152" s="15" t="n">
        <v>0</v>
      </c>
      <c r="H152" s="15" t="n">
        <v>0</v>
      </c>
      <c r="I152" s="206" t="n">
        <f aca="false">F152</f>
        <v>200000</v>
      </c>
      <c r="J152" s="6" t="n">
        <v>2024</v>
      </c>
    </row>
    <row r="153" customFormat="false" ht="12.75" hidden="false" customHeight="true" outlineLevel="0" collapsed="false">
      <c r="A153" s="125" t="n">
        <f aca="false">A152+1</f>
        <v>15</v>
      </c>
      <c r="B153" s="163" t="s">
        <v>781</v>
      </c>
      <c r="C153" s="6" t="n">
        <v>6</v>
      </c>
      <c r="D153" s="6" t="s">
        <v>213</v>
      </c>
      <c r="E153" s="6" t="s">
        <v>58</v>
      </c>
      <c r="F153" s="51" t="n">
        <v>300000</v>
      </c>
      <c r="G153" s="15" t="n">
        <v>0</v>
      </c>
      <c r="H153" s="15" t="n">
        <v>0</v>
      </c>
      <c r="I153" s="206" t="n">
        <f aca="false">F153</f>
        <v>300000</v>
      </c>
      <c r="J153" s="6" t="n">
        <v>2024</v>
      </c>
    </row>
    <row r="154" customFormat="false" ht="12.75" hidden="false" customHeight="true" outlineLevel="0" collapsed="false">
      <c r="A154" s="125" t="n">
        <f aca="false">A153+1</f>
        <v>16</v>
      </c>
      <c r="B154" s="163" t="s">
        <v>782</v>
      </c>
      <c r="C154" s="6" t="n">
        <v>4</v>
      </c>
      <c r="D154" s="6" t="s">
        <v>679</v>
      </c>
      <c r="E154" s="6" t="s">
        <v>58</v>
      </c>
      <c r="F154" s="51" t="n">
        <v>200000</v>
      </c>
      <c r="G154" s="15" t="n">
        <v>0</v>
      </c>
      <c r="H154" s="15" t="n">
        <v>0</v>
      </c>
      <c r="I154" s="206" t="n">
        <f aca="false">F154</f>
        <v>200000</v>
      </c>
      <c r="J154" s="6" t="n">
        <v>2024</v>
      </c>
    </row>
    <row r="155" customFormat="false" ht="12.75" hidden="false" customHeight="true" outlineLevel="0" collapsed="false">
      <c r="A155" s="125" t="n">
        <f aca="false">A154+1</f>
        <v>17</v>
      </c>
      <c r="B155" s="163" t="s">
        <v>783</v>
      </c>
      <c r="C155" s="6" t="n">
        <v>4</v>
      </c>
      <c r="D155" s="6" t="s">
        <v>233</v>
      </c>
      <c r="E155" s="6" t="s">
        <v>58</v>
      </c>
      <c r="F155" s="51" t="n">
        <v>200000</v>
      </c>
      <c r="G155" s="15" t="n">
        <v>0</v>
      </c>
      <c r="H155" s="15" t="n">
        <v>0</v>
      </c>
      <c r="I155" s="206" t="n">
        <f aca="false">F155</f>
        <v>200000</v>
      </c>
      <c r="J155" s="6" t="n">
        <v>2024</v>
      </c>
    </row>
    <row r="156" customFormat="false" ht="12.75" hidden="false" customHeight="true" outlineLevel="0" collapsed="false">
      <c r="A156" s="125" t="n">
        <f aca="false">A155+1</f>
        <v>18</v>
      </c>
      <c r="B156" s="163" t="s">
        <v>784</v>
      </c>
      <c r="C156" s="6" t="n">
        <v>5</v>
      </c>
      <c r="D156" s="6" t="s">
        <v>233</v>
      </c>
      <c r="E156" s="6" t="s">
        <v>58</v>
      </c>
      <c r="F156" s="51" t="n">
        <v>250000</v>
      </c>
      <c r="G156" s="15" t="n">
        <v>0</v>
      </c>
      <c r="H156" s="15" t="n">
        <v>0</v>
      </c>
      <c r="I156" s="206" t="n">
        <f aca="false">F156</f>
        <v>250000</v>
      </c>
      <c r="J156" s="6" t="n">
        <v>2024</v>
      </c>
    </row>
    <row r="157" customFormat="false" ht="12.75" hidden="false" customHeight="true" outlineLevel="0" collapsed="false">
      <c r="A157" s="125" t="n">
        <f aca="false">A156+1</f>
        <v>19</v>
      </c>
      <c r="B157" s="163" t="s">
        <v>785</v>
      </c>
      <c r="C157" s="6" t="n">
        <v>2</v>
      </c>
      <c r="D157" s="6" t="s">
        <v>694</v>
      </c>
      <c r="E157" s="6" t="s">
        <v>58</v>
      </c>
      <c r="F157" s="51" t="n">
        <v>100000</v>
      </c>
      <c r="G157" s="15" t="n">
        <v>0</v>
      </c>
      <c r="H157" s="15" t="n">
        <v>0</v>
      </c>
      <c r="I157" s="206" t="n">
        <f aca="false">F157</f>
        <v>100000</v>
      </c>
      <c r="J157" s="6" t="n">
        <v>2024</v>
      </c>
    </row>
    <row r="158" customFormat="false" ht="12.8" hidden="false" customHeight="false" outlineLevel="0" collapsed="false">
      <c r="A158" s="125" t="n">
        <f aca="false">A157+1</f>
        <v>20</v>
      </c>
      <c r="B158" s="156" t="s">
        <v>786</v>
      </c>
      <c r="C158" s="6" t="n">
        <v>3</v>
      </c>
      <c r="D158" s="6" t="n">
        <v>1989</v>
      </c>
      <c r="E158" s="6" t="s">
        <v>58</v>
      </c>
      <c r="F158" s="51" t="n">
        <v>150000</v>
      </c>
      <c r="G158" s="15" t="n">
        <v>0</v>
      </c>
      <c r="H158" s="15" t="n">
        <v>0</v>
      </c>
      <c r="I158" s="206" t="n">
        <f aca="false">F158</f>
        <v>150000</v>
      </c>
      <c r="J158" s="6" t="n">
        <v>2024</v>
      </c>
    </row>
    <row r="159" customFormat="false" ht="12.75" hidden="false" customHeight="true" outlineLevel="0" collapsed="false">
      <c r="A159" s="125" t="n">
        <f aca="false">A158+1</f>
        <v>21</v>
      </c>
      <c r="B159" s="163" t="s">
        <v>787</v>
      </c>
      <c r="C159" s="6" t="n">
        <v>3</v>
      </c>
      <c r="D159" s="6" t="s">
        <v>689</v>
      </c>
      <c r="E159" s="6" t="s">
        <v>58</v>
      </c>
      <c r="F159" s="51" t="n">
        <v>150000</v>
      </c>
      <c r="G159" s="15" t="n">
        <v>0</v>
      </c>
      <c r="H159" s="15" t="n">
        <v>0</v>
      </c>
      <c r="I159" s="206" t="n">
        <f aca="false">F159</f>
        <v>150000</v>
      </c>
      <c r="J159" s="6" t="n">
        <v>2024</v>
      </c>
    </row>
    <row r="160" customFormat="false" ht="12.75" hidden="false" customHeight="true" outlineLevel="0" collapsed="false">
      <c r="A160" s="125" t="n">
        <f aca="false">A159+1</f>
        <v>22</v>
      </c>
      <c r="B160" s="163" t="s">
        <v>788</v>
      </c>
      <c r="C160" s="6" t="n">
        <v>2</v>
      </c>
      <c r="D160" s="6" t="s">
        <v>662</v>
      </c>
      <c r="E160" s="6" t="s">
        <v>58</v>
      </c>
      <c r="F160" s="51" t="n">
        <v>100000</v>
      </c>
      <c r="G160" s="15" t="n">
        <v>0</v>
      </c>
      <c r="H160" s="15" t="n">
        <v>0</v>
      </c>
      <c r="I160" s="206" t="n">
        <f aca="false">F160</f>
        <v>100000</v>
      </c>
      <c r="J160" s="6" t="n">
        <v>2024</v>
      </c>
    </row>
    <row r="161" customFormat="false" ht="12.8" hidden="false" customHeight="false" outlineLevel="0" collapsed="false">
      <c r="A161" s="125" t="n">
        <f aca="false">A160+1</f>
        <v>23</v>
      </c>
      <c r="B161" s="156" t="s">
        <v>789</v>
      </c>
      <c r="C161" s="6" t="n">
        <v>2</v>
      </c>
      <c r="D161" s="6" t="n">
        <v>1992</v>
      </c>
      <c r="E161" s="6" t="s">
        <v>58</v>
      </c>
      <c r="F161" s="51" t="n">
        <v>100000</v>
      </c>
      <c r="G161" s="15" t="n">
        <v>0</v>
      </c>
      <c r="H161" s="15" t="n">
        <v>0</v>
      </c>
      <c r="I161" s="206" t="n">
        <f aca="false">F161</f>
        <v>100000</v>
      </c>
      <c r="J161" s="6" t="n">
        <v>2024</v>
      </c>
    </row>
    <row r="162" customFormat="false" ht="12.8" hidden="false" customHeight="false" outlineLevel="0" collapsed="false">
      <c r="A162" s="125" t="n">
        <f aca="false">A161+1</f>
        <v>24</v>
      </c>
      <c r="B162" s="156" t="s">
        <v>790</v>
      </c>
      <c r="C162" s="6" t="n">
        <v>2</v>
      </c>
      <c r="D162" s="6" t="n">
        <v>1994</v>
      </c>
      <c r="E162" s="6" t="s">
        <v>58</v>
      </c>
      <c r="F162" s="51" t="n">
        <v>100000</v>
      </c>
      <c r="G162" s="15" t="n">
        <v>0</v>
      </c>
      <c r="H162" s="15" t="n">
        <v>0</v>
      </c>
      <c r="I162" s="206" t="n">
        <f aca="false">F162</f>
        <v>100000</v>
      </c>
      <c r="J162" s="6" t="n">
        <v>2024</v>
      </c>
    </row>
    <row r="163" customFormat="false" ht="12.75" hidden="false" customHeight="true" outlineLevel="0" collapsed="false">
      <c r="A163" s="125" t="n">
        <f aca="false">A162+1</f>
        <v>25</v>
      </c>
      <c r="B163" s="163" t="s">
        <v>791</v>
      </c>
      <c r="C163" s="6" t="n">
        <v>2</v>
      </c>
      <c r="D163" s="6" t="s">
        <v>691</v>
      </c>
      <c r="E163" s="6" t="s">
        <v>58</v>
      </c>
      <c r="F163" s="51" t="n">
        <v>100000</v>
      </c>
      <c r="G163" s="15" t="n">
        <v>0</v>
      </c>
      <c r="H163" s="15" t="n">
        <v>0</v>
      </c>
      <c r="I163" s="206" t="n">
        <f aca="false">F163</f>
        <v>100000</v>
      </c>
      <c r="J163" s="6" t="n">
        <v>2024</v>
      </c>
    </row>
    <row r="164" customFormat="false" ht="12.8" hidden="false" customHeight="false" outlineLevel="0" collapsed="false">
      <c r="A164" s="125" t="n">
        <f aca="false">A163+1</f>
        <v>26</v>
      </c>
      <c r="B164" s="212" t="s">
        <v>792</v>
      </c>
      <c r="C164" s="6" t="n">
        <v>5</v>
      </c>
      <c r="D164" s="6" t="n">
        <v>1991</v>
      </c>
      <c r="E164" s="6" t="s">
        <v>49</v>
      </c>
      <c r="F164" s="51" t="n">
        <v>15000000</v>
      </c>
      <c r="G164" s="15" t="n">
        <v>0</v>
      </c>
      <c r="H164" s="15" t="n">
        <v>0</v>
      </c>
      <c r="I164" s="206" t="n">
        <f aca="false">F164</f>
        <v>15000000</v>
      </c>
      <c r="J164" s="6" t="n">
        <v>2024</v>
      </c>
    </row>
    <row r="165" customFormat="false" ht="12.8" hidden="false" customHeight="false" outlineLevel="0" collapsed="false">
      <c r="A165" s="125" t="n">
        <f aca="false">A164+1</f>
        <v>27</v>
      </c>
      <c r="B165" s="212" t="s">
        <v>793</v>
      </c>
      <c r="C165" s="6" t="n">
        <v>4</v>
      </c>
      <c r="D165" s="6" t="n">
        <v>1992</v>
      </c>
      <c r="E165" s="6" t="s">
        <v>49</v>
      </c>
      <c r="F165" s="51" t="n">
        <v>14000000</v>
      </c>
      <c r="G165" s="15" t="n">
        <v>0</v>
      </c>
      <c r="H165" s="15" t="n">
        <v>0</v>
      </c>
      <c r="I165" s="206" t="n">
        <f aca="false">F165</f>
        <v>14000000</v>
      </c>
      <c r="J165" s="6" t="n">
        <v>2024</v>
      </c>
    </row>
    <row r="166" customFormat="false" ht="12.8" hidden="false" customHeight="false" outlineLevel="0" collapsed="false">
      <c r="A166" s="125" t="n">
        <f aca="false">A165+1</f>
        <v>28</v>
      </c>
      <c r="B166" s="212" t="s">
        <v>794</v>
      </c>
      <c r="C166" s="6" t="n">
        <v>2</v>
      </c>
      <c r="D166" s="6" t="n">
        <v>1990</v>
      </c>
      <c r="E166" s="6" t="s">
        <v>49</v>
      </c>
      <c r="F166" s="51" t="n">
        <v>6000000</v>
      </c>
      <c r="G166" s="15" t="n">
        <v>0</v>
      </c>
      <c r="H166" s="15" t="n">
        <v>0</v>
      </c>
      <c r="I166" s="206" t="n">
        <f aca="false">F166</f>
        <v>6000000</v>
      </c>
      <c r="J166" s="6" t="n">
        <v>2024</v>
      </c>
    </row>
    <row r="167" customFormat="false" ht="12.8" hidden="false" customHeight="false" outlineLevel="0" collapsed="false">
      <c r="A167" s="125" t="n">
        <f aca="false">A166+1</f>
        <v>29</v>
      </c>
      <c r="B167" s="212" t="s">
        <v>795</v>
      </c>
      <c r="C167" s="6" t="n">
        <v>4</v>
      </c>
      <c r="D167" s="6" t="n">
        <v>1988</v>
      </c>
      <c r="E167" s="6" t="s">
        <v>49</v>
      </c>
      <c r="F167" s="51" t="n">
        <v>12000000</v>
      </c>
      <c r="G167" s="15" t="n">
        <v>0</v>
      </c>
      <c r="H167" s="15" t="n">
        <v>0</v>
      </c>
      <c r="I167" s="206" t="n">
        <f aca="false">F167</f>
        <v>12000000</v>
      </c>
      <c r="J167" s="6" t="n">
        <v>2024</v>
      </c>
    </row>
    <row r="168" customFormat="false" ht="12.8" hidden="false" customHeight="false" outlineLevel="0" collapsed="false">
      <c r="A168" s="125" t="n">
        <f aca="false">A167+1</f>
        <v>30</v>
      </c>
      <c r="B168" s="212" t="s">
        <v>796</v>
      </c>
      <c r="C168" s="6" t="n">
        <v>7</v>
      </c>
      <c r="D168" s="6" t="n">
        <v>1985</v>
      </c>
      <c r="E168" s="6" t="s">
        <v>49</v>
      </c>
      <c r="F168" s="51" t="n">
        <v>21000000</v>
      </c>
      <c r="G168" s="15" t="n">
        <v>0</v>
      </c>
      <c r="H168" s="15" t="n">
        <v>0</v>
      </c>
      <c r="I168" s="206" t="n">
        <f aca="false">F168</f>
        <v>21000000</v>
      </c>
      <c r="J168" s="6" t="n">
        <v>2024</v>
      </c>
    </row>
    <row r="169" customFormat="false" ht="12.8" hidden="false" customHeight="false" outlineLevel="0" collapsed="false">
      <c r="A169" s="125" t="n">
        <f aca="false">A168+1</f>
        <v>31</v>
      </c>
      <c r="B169" s="212" t="s">
        <v>797</v>
      </c>
      <c r="C169" s="6" t="n">
        <v>3</v>
      </c>
      <c r="D169" s="6" t="n">
        <v>1989</v>
      </c>
      <c r="E169" s="6" t="s">
        <v>49</v>
      </c>
      <c r="F169" s="51" t="n">
        <v>9000000</v>
      </c>
      <c r="G169" s="15" t="n">
        <v>0</v>
      </c>
      <c r="H169" s="15" t="n">
        <v>0</v>
      </c>
      <c r="I169" s="206" t="n">
        <f aca="false">F169</f>
        <v>9000000</v>
      </c>
      <c r="J169" s="6" t="n">
        <v>2024</v>
      </c>
    </row>
    <row r="170" customFormat="false" ht="12.8" hidden="false" customHeight="false" outlineLevel="0" collapsed="false">
      <c r="A170" s="125" t="n">
        <f aca="false">A169+1</f>
        <v>32</v>
      </c>
      <c r="B170" s="212" t="s">
        <v>798</v>
      </c>
      <c r="C170" s="6" t="n">
        <v>1</v>
      </c>
      <c r="D170" s="6" t="n">
        <v>1970</v>
      </c>
      <c r="E170" s="6" t="s">
        <v>49</v>
      </c>
      <c r="F170" s="51" t="n">
        <v>3000000</v>
      </c>
      <c r="G170" s="15" t="n">
        <v>0</v>
      </c>
      <c r="H170" s="15" t="n">
        <v>0</v>
      </c>
      <c r="I170" s="206" t="n">
        <f aca="false">F170</f>
        <v>3000000</v>
      </c>
      <c r="J170" s="6" t="n">
        <v>2024</v>
      </c>
    </row>
    <row r="171" customFormat="false" ht="12.8" hidden="false" customHeight="false" outlineLevel="0" collapsed="false">
      <c r="A171" s="125" t="n">
        <f aca="false">A170+1</f>
        <v>33</v>
      </c>
      <c r="B171" s="212" t="s">
        <v>799</v>
      </c>
      <c r="C171" s="6" t="n">
        <v>2</v>
      </c>
      <c r="D171" s="6" t="n">
        <v>1997</v>
      </c>
      <c r="E171" s="6" t="s">
        <v>49</v>
      </c>
      <c r="F171" s="51" t="n">
        <v>9000000</v>
      </c>
      <c r="G171" s="15" t="n">
        <v>0</v>
      </c>
      <c r="H171" s="15" t="n">
        <v>0</v>
      </c>
      <c r="I171" s="206" t="n">
        <f aca="false">F171</f>
        <v>9000000</v>
      </c>
      <c r="J171" s="6" t="n">
        <v>2024</v>
      </c>
    </row>
    <row r="172" customFormat="false" ht="12.8" hidden="false" customHeight="false" outlineLevel="0" collapsed="false">
      <c r="A172" s="125" t="n">
        <f aca="false">A171+1</f>
        <v>34</v>
      </c>
      <c r="B172" s="212" t="s">
        <v>800</v>
      </c>
      <c r="C172" s="6" t="n">
        <v>2</v>
      </c>
      <c r="D172" s="6" t="n">
        <v>1998</v>
      </c>
      <c r="E172" s="6" t="s">
        <v>49</v>
      </c>
      <c r="F172" s="51" t="n">
        <v>6000000</v>
      </c>
      <c r="G172" s="15" t="n">
        <v>0</v>
      </c>
      <c r="H172" s="15" t="n">
        <v>0</v>
      </c>
      <c r="I172" s="206" t="n">
        <f aca="false">F172</f>
        <v>6000000</v>
      </c>
      <c r="J172" s="6" t="n">
        <v>2024</v>
      </c>
    </row>
    <row r="173" customFormat="false" ht="12.8" hidden="false" customHeight="false" outlineLevel="0" collapsed="false">
      <c r="A173" s="125" t="n">
        <f aca="false">A172+1</f>
        <v>35</v>
      </c>
      <c r="B173" s="212" t="s">
        <v>801</v>
      </c>
      <c r="C173" s="6" t="n">
        <v>2</v>
      </c>
      <c r="D173" s="6" t="n">
        <v>1993</v>
      </c>
      <c r="E173" s="6" t="s">
        <v>49</v>
      </c>
      <c r="F173" s="51" t="n">
        <v>7000000</v>
      </c>
      <c r="G173" s="15" t="n">
        <v>0</v>
      </c>
      <c r="H173" s="15" t="n">
        <v>0</v>
      </c>
      <c r="I173" s="206" t="n">
        <f aca="false">F173</f>
        <v>7000000</v>
      </c>
      <c r="J173" s="6" t="n">
        <v>2024</v>
      </c>
    </row>
    <row r="174" customFormat="false" ht="12.8" hidden="false" customHeight="false" outlineLevel="0" collapsed="false">
      <c r="A174" s="125" t="n">
        <f aca="false">A173+1</f>
        <v>36</v>
      </c>
      <c r="B174" s="212" t="s">
        <v>802</v>
      </c>
      <c r="C174" s="6" t="n">
        <v>3</v>
      </c>
      <c r="D174" s="6" t="n">
        <v>1988</v>
      </c>
      <c r="E174" s="6" t="s">
        <v>49</v>
      </c>
      <c r="F174" s="51" t="n">
        <v>9000000</v>
      </c>
      <c r="G174" s="15" t="n">
        <v>0</v>
      </c>
      <c r="H174" s="15" t="n">
        <v>0</v>
      </c>
      <c r="I174" s="206" t="n">
        <f aca="false">F174</f>
        <v>9000000</v>
      </c>
      <c r="J174" s="6" t="n">
        <v>2024</v>
      </c>
    </row>
    <row r="175" customFormat="false" ht="12.8" hidden="false" customHeight="false" outlineLevel="0" collapsed="false">
      <c r="A175" s="125" t="n">
        <f aca="false">A174+1</f>
        <v>37</v>
      </c>
      <c r="B175" s="212" t="s">
        <v>803</v>
      </c>
      <c r="C175" s="6" t="n">
        <v>3</v>
      </c>
      <c r="D175" s="6" t="n">
        <v>1987</v>
      </c>
      <c r="E175" s="6" t="s">
        <v>49</v>
      </c>
      <c r="F175" s="51" t="n">
        <v>9000000</v>
      </c>
      <c r="G175" s="15" t="n">
        <v>0</v>
      </c>
      <c r="H175" s="15" t="n">
        <v>0</v>
      </c>
      <c r="I175" s="206" t="n">
        <f aca="false">F175</f>
        <v>9000000</v>
      </c>
      <c r="J175" s="6" t="n">
        <v>2024</v>
      </c>
    </row>
    <row r="176" customFormat="false" ht="12.8" hidden="false" customHeight="false" outlineLevel="0" collapsed="false">
      <c r="A176" s="125" t="n">
        <f aca="false">A175+1</f>
        <v>38</v>
      </c>
      <c r="B176" s="212" t="s">
        <v>804</v>
      </c>
      <c r="C176" s="6" t="n">
        <v>2</v>
      </c>
      <c r="D176" s="6" t="n">
        <v>1986</v>
      </c>
      <c r="E176" s="6" t="s">
        <v>49</v>
      </c>
      <c r="F176" s="51" t="n">
        <v>6000000</v>
      </c>
      <c r="G176" s="15" t="n">
        <v>0</v>
      </c>
      <c r="H176" s="15" t="n">
        <v>0</v>
      </c>
      <c r="I176" s="206" t="n">
        <f aca="false">F176</f>
        <v>6000000</v>
      </c>
      <c r="J176" s="6" t="n">
        <v>2024</v>
      </c>
    </row>
    <row r="177" customFormat="false" ht="12.8" hidden="false" customHeight="false" outlineLevel="0" collapsed="false">
      <c r="A177" s="125" t="n">
        <f aca="false">A176+1</f>
        <v>39</v>
      </c>
      <c r="B177" s="212" t="s">
        <v>805</v>
      </c>
      <c r="C177" s="6" t="n">
        <v>2</v>
      </c>
      <c r="D177" s="6" t="n">
        <v>1992</v>
      </c>
      <c r="E177" s="6" t="s">
        <v>49</v>
      </c>
      <c r="F177" s="51" t="n">
        <v>9000000</v>
      </c>
      <c r="G177" s="15" t="n">
        <v>0</v>
      </c>
      <c r="H177" s="15" t="n">
        <v>0</v>
      </c>
      <c r="I177" s="206" t="n">
        <f aca="false">F177</f>
        <v>9000000</v>
      </c>
      <c r="J177" s="6" t="n">
        <v>2024</v>
      </c>
    </row>
    <row r="178" customFormat="false" ht="12.8" hidden="false" customHeight="false" outlineLevel="0" collapsed="false">
      <c r="A178" s="125" t="n">
        <f aca="false">A177+1</f>
        <v>40</v>
      </c>
      <c r="B178" s="212" t="s">
        <v>806</v>
      </c>
      <c r="C178" s="6" t="n">
        <v>2</v>
      </c>
      <c r="D178" s="6" t="n">
        <v>1991</v>
      </c>
      <c r="E178" s="6" t="s">
        <v>49</v>
      </c>
      <c r="F178" s="51" t="n">
        <v>6000000</v>
      </c>
      <c r="G178" s="15" t="n">
        <v>0</v>
      </c>
      <c r="H178" s="15" t="n">
        <v>0</v>
      </c>
      <c r="I178" s="206" t="n">
        <f aca="false">F178</f>
        <v>6000000</v>
      </c>
      <c r="J178" s="6" t="n">
        <v>2024</v>
      </c>
    </row>
    <row r="179" customFormat="false" ht="12.8" hidden="false" customHeight="false" outlineLevel="0" collapsed="false">
      <c r="A179" s="125" t="n">
        <f aca="false">A178+1</f>
        <v>41</v>
      </c>
      <c r="B179" s="212" t="s">
        <v>807</v>
      </c>
      <c r="C179" s="6" t="n">
        <v>2</v>
      </c>
      <c r="D179" s="6" t="n">
        <v>1997</v>
      </c>
      <c r="E179" s="6" t="s">
        <v>49</v>
      </c>
      <c r="F179" s="51" t="n">
        <v>9000000</v>
      </c>
      <c r="G179" s="15" t="n">
        <v>0</v>
      </c>
      <c r="H179" s="15" t="n">
        <v>0</v>
      </c>
      <c r="I179" s="206" t="n">
        <f aca="false">F179</f>
        <v>9000000</v>
      </c>
      <c r="J179" s="6" t="n">
        <v>2024</v>
      </c>
    </row>
    <row r="180" customFormat="false" ht="12.8" hidden="false" customHeight="false" outlineLevel="0" collapsed="false">
      <c r="A180" s="125" t="n">
        <f aca="false">A179+1</f>
        <v>42</v>
      </c>
      <c r="B180" s="212" t="s">
        <v>808</v>
      </c>
      <c r="C180" s="6" t="n">
        <v>3</v>
      </c>
      <c r="D180" s="6" t="n">
        <v>1986</v>
      </c>
      <c r="E180" s="6" t="s">
        <v>49</v>
      </c>
      <c r="F180" s="51" t="n">
        <v>9000000</v>
      </c>
      <c r="G180" s="15" t="n">
        <v>0</v>
      </c>
      <c r="H180" s="15" t="n">
        <v>0</v>
      </c>
      <c r="I180" s="206" t="n">
        <f aca="false">F180</f>
        <v>9000000</v>
      </c>
      <c r="J180" s="6" t="n">
        <v>2024</v>
      </c>
    </row>
    <row r="181" customFormat="false" ht="12.8" hidden="false" customHeight="false" outlineLevel="0" collapsed="false">
      <c r="A181" s="125" t="n">
        <f aca="false">A180+1</f>
        <v>43</v>
      </c>
      <c r="B181" s="212" t="s">
        <v>809</v>
      </c>
      <c r="C181" s="6" t="n">
        <v>3</v>
      </c>
      <c r="D181" s="6" t="n">
        <v>1987</v>
      </c>
      <c r="E181" s="6" t="s">
        <v>49</v>
      </c>
      <c r="F181" s="51" t="n">
        <v>9000000</v>
      </c>
      <c r="G181" s="15" t="n">
        <v>0</v>
      </c>
      <c r="H181" s="15" t="n">
        <v>0</v>
      </c>
      <c r="I181" s="206" t="n">
        <f aca="false">F181</f>
        <v>9000000</v>
      </c>
      <c r="J181" s="6" t="n">
        <v>2024</v>
      </c>
    </row>
    <row r="182" customFormat="false" ht="12.8" hidden="false" customHeight="false" outlineLevel="0" collapsed="false">
      <c r="A182" s="125" t="n">
        <f aca="false">A181+1</f>
        <v>44</v>
      </c>
      <c r="B182" s="212" t="s">
        <v>810</v>
      </c>
      <c r="C182" s="6" t="n">
        <v>2</v>
      </c>
      <c r="D182" s="6" t="n">
        <v>1986</v>
      </c>
      <c r="E182" s="6" t="s">
        <v>49</v>
      </c>
      <c r="F182" s="51" t="n">
        <v>6000000</v>
      </c>
      <c r="G182" s="15" t="n">
        <v>0</v>
      </c>
      <c r="H182" s="15" t="n">
        <v>0</v>
      </c>
      <c r="I182" s="206" t="n">
        <f aca="false">F182</f>
        <v>6000000</v>
      </c>
      <c r="J182" s="6" t="n">
        <v>2024</v>
      </c>
    </row>
    <row r="183" customFormat="false" ht="12.8" hidden="false" customHeight="false" outlineLevel="0" collapsed="false">
      <c r="A183" s="125" t="n">
        <f aca="false">A182+1</f>
        <v>45</v>
      </c>
      <c r="B183" s="212" t="s">
        <v>811</v>
      </c>
      <c r="C183" s="6" t="n">
        <v>6</v>
      </c>
      <c r="D183" s="6" t="n">
        <v>1988</v>
      </c>
      <c r="E183" s="6" t="s">
        <v>49</v>
      </c>
      <c r="F183" s="51" t="n">
        <v>18000000</v>
      </c>
      <c r="G183" s="15" t="n">
        <v>0</v>
      </c>
      <c r="H183" s="15" t="n">
        <v>0</v>
      </c>
      <c r="I183" s="206" t="n">
        <f aca="false">F183</f>
        <v>18000000</v>
      </c>
      <c r="J183" s="6" t="n">
        <v>2024</v>
      </c>
    </row>
    <row r="184" customFormat="false" ht="12.8" hidden="false" customHeight="false" outlineLevel="0" collapsed="false">
      <c r="A184" s="125" t="n">
        <f aca="false">A183+1</f>
        <v>46</v>
      </c>
      <c r="B184" s="212" t="s">
        <v>812</v>
      </c>
      <c r="C184" s="6" t="n">
        <v>5</v>
      </c>
      <c r="D184" s="6" t="n">
        <v>1988</v>
      </c>
      <c r="E184" s="6" t="s">
        <v>49</v>
      </c>
      <c r="F184" s="51" t="n">
        <v>15000000</v>
      </c>
      <c r="G184" s="15" t="n">
        <v>0</v>
      </c>
      <c r="H184" s="15" t="n">
        <v>0</v>
      </c>
      <c r="I184" s="206" t="n">
        <f aca="false">F184</f>
        <v>15000000</v>
      </c>
      <c r="J184" s="6" t="n">
        <v>2024</v>
      </c>
    </row>
    <row r="185" customFormat="false" ht="12.8" hidden="false" customHeight="false" outlineLevel="0" collapsed="false">
      <c r="A185" s="125" t="n">
        <f aca="false">A184+1</f>
        <v>47</v>
      </c>
      <c r="B185" s="212" t="s">
        <v>813</v>
      </c>
      <c r="C185" s="6" t="n">
        <v>2</v>
      </c>
      <c r="D185" s="6" t="n">
        <v>1994</v>
      </c>
      <c r="E185" s="6" t="s">
        <v>49</v>
      </c>
      <c r="F185" s="51" t="n">
        <v>6000000</v>
      </c>
      <c r="G185" s="15" t="n">
        <v>0</v>
      </c>
      <c r="H185" s="15" t="n">
        <v>0</v>
      </c>
      <c r="I185" s="206" t="n">
        <f aca="false">F185</f>
        <v>6000000</v>
      </c>
      <c r="J185" s="6" t="n">
        <v>2024</v>
      </c>
    </row>
    <row r="186" customFormat="false" ht="12.8" hidden="false" customHeight="false" outlineLevel="0" collapsed="false">
      <c r="A186" s="125" t="n">
        <f aca="false">A185+1</f>
        <v>48</v>
      </c>
      <c r="B186" s="212" t="s">
        <v>814</v>
      </c>
      <c r="C186" s="6" t="n">
        <v>4</v>
      </c>
      <c r="D186" s="6" t="n">
        <v>1995</v>
      </c>
      <c r="E186" s="6" t="s">
        <v>49</v>
      </c>
      <c r="F186" s="51" t="n">
        <v>14000000</v>
      </c>
      <c r="G186" s="15" t="n">
        <v>0</v>
      </c>
      <c r="H186" s="15" t="n">
        <v>0</v>
      </c>
      <c r="I186" s="206" t="n">
        <f aca="false">F186</f>
        <v>14000000</v>
      </c>
      <c r="J186" s="6" t="n">
        <v>2024</v>
      </c>
    </row>
    <row r="187" customFormat="false" ht="12.8" hidden="false" customHeight="false" outlineLevel="0" collapsed="false">
      <c r="A187" s="125" t="n">
        <f aca="false">A186+1</f>
        <v>49</v>
      </c>
      <c r="B187" s="212" t="s">
        <v>815</v>
      </c>
      <c r="C187" s="6" t="n">
        <v>6</v>
      </c>
      <c r="D187" s="6" t="n">
        <v>1979</v>
      </c>
      <c r="E187" s="6" t="s">
        <v>49</v>
      </c>
      <c r="F187" s="51" t="n">
        <v>18000000</v>
      </c>
      <c r="G187" s="15" t="n">
        <v>0</v>
      </c>
      <c r="H187" s="15" t="n">
        <v>0</v>
      </c>
      <c r="I187" s="206" t="n">
        <f aca="false">F187</f>
        <v>18000000</v>
      </c>
      <c r="J187" s="6" t="n">
        <v>2024</v>
      </c>
    </row>
    <row r="188" customFormat="false" ht="12.8" hidden="false" customHeight="false" outlineLevel="0" collapsed="false">
      <c r="A188" s="125" t="n">
        <f aca="false">A187+1</f>
        <v>50</v>
      </c>
      <c r="B188" s="212" t="s">
        <v>816</v>
      </c>
      <c r="C188" s="6" t="n">
        <v>2</v>
      </c>
      <c r="D188" s="6" t="n">
        <v>1984</v>
      </c>
      <c r="E188" s="6" t="s">
        <v>49</v>
      </c>
      <c r="F188" s="51" t="n">
        <v>6000000</v>
      </c>
      <c r="G188" s="15" t="n">
        <v>0</v>
      </c>
      <c r="H188" s="15" t="n">
        <v>0</v>
      </c>
      <c r="I188" s="206" t="n">
        <f aca="false">F188</f>
        <v>6000000</v>
      </c>
      <c r="J188" s="6" t="n">
        <v>2024</v>
      </c>
    </row>
    <row r="189" customFormat="false" ht="12.8" hidden="false" customHeight="false" outlineLevel="0" collapsed="false">
      <c r="A189" s="125" t="n">
        <f aca="false">A188+1</f>
        <v>51</v>
      </c>
      <c r="B189" s="212" t="s">
        <v>817</v>
      </c>
      <c r="C189" s="6" t="n">
        <v>3</v>
      </c>
      <c r="D189" s="6" t="n">
        <v>1995</v>
      </c>
      <c r="E189" s="6" t="s">
        <v>49</v>
      </c>
      <c r="F189" s="51" t="n">
        <v>10500000</v>
      </c>
      <c r="G189" s="15" t="n">
        <v>0</v>
      </c>
      <c r="H189" s="15" t="n">
        <v>0</v>
      </c>
      <c r="I189" s="206" t="n">
        <f aca="false">F189</f>
        <v>10500000</v>
      </c>
      <c r="J189" s="6" t="n">
        <v>2024</v>
      </c>
    </row>
    <row r="190" customFormat="false" ht="12.8" hidden="false" customHeight="false" outlineLevel="0" collapsed="false">
      <c r="A190" s="125" t="n">
        <f aca="false">A189+1</f>
        <v>52</v>
      </c>
      <c r="B190" s="212" t="s">
        <v>818</v>
      </c>
      <c r="C190" s="6" t="n">
        <v>2</v>
      </c>
      <c r="D190" s="6" t="n">
        <v>1987</v>
      </c>
      <c r="E190" s="6" t="s">
        <v>49</v>
      </c>
      <c r="F190" s="51" t="n">
        <v>6000000</v>
      </c>
      <c r="G190" s="15" t="n">
        <v>0</v>
      </c>
      <c r="H190" s="15" t="n">
        <v>0</v>
      </c>
      <c r="I190" s="206" t="n">
        <f aca="false">F190</f>
        <v>6000000</v>
      </c>
      <c r="J190" s="6" t="n">
        <v>2024</v>
      </c>
    </row>
    <row r="191" customFormat="false" ht="12.8" hidden="false" customHeight="false" outlineLevel="0" collapsed="false">
      <c r="A191" s="125" t="n">
        <f aca="false">A190+1</f>
        <v>53</v>
      </c>
      <c r="B191" s="212" t="s">
        <v>819</v>
      </c>
      <c r="C191" s="6" t="n">
        <v>3</v>
      </c>
      <c r="D191" s="6" t="n">
        <v>1993</v>
      </c>
      <c r="E191" s="6" t="s">
        <v>49</v>
      </c>
      <c r="F191" s="51" t="n">
        <v>10500000</v>
      </c>
      <c r="G191" s="15" t="n">
        <v>0</v>
      </c>
      <c r="H191" s="15" t="n">
        <v>0</v>
      </c>
      <c r="I191" s="206" t="n">
        <f aca="false">F191</f>
        <v>10500000</v>
      </c>
      <c r="J191" s="6" t="n">
        <v>2024</v>
      </c>
    </row>
    <row r="192" customFormat="false" ht="12.8" hidden="false" customHeight="false" outlineLevel="0" collapsed="false">
      <c r="A192" s="125" t="n">
        <f aca="false">A191+1</f>
        <v>54</v>
      </c>
      <c r="B192" s="212" t="s">
        <v>820</v>
      </c>
      <c r="C192" s="6" t="n">
        <v>6</v>
      </c>
      <c r="D192" s="6" t="n">
        <v>1995</v>
      </c>
      <c r="E192" s="6" t="s">
        <v>49</v>
      </c>
      <c r="F192" s="51" t="n">
        <v>18000000</v>
      </c>
      <c r="G192" s="15" t="n">
        <v>0</v>
      </c>
      <c r="H192" s="15" t="n">
        <v>0</v>
      </c>
      <c r="I192" s="206" t="n">
        <f aca="false">F192</f>
        <v>18000000</v>
      </c>
      <c r="J192" s="6" t="n">
        <v>2024</v>
      </c>
    </row>
    <row r="193" customFormat="false" ht="12.8" hidden="false" customHeight="false" outlineLevel="0" collapsed="false">
      <c r="A193" s="125" t="n">
        <f aca="false">A192+1</f>
        <v>55</v>
      </c>
      <c r="B193" s="212" t="s">
        <v>821</v>
      </c>
      <c r="C193" s="6" t="n">
        <v>3</v>
      </c>
      <c r="D193" s="6" t="n">
        <v>1994</v>
      </c>
      <c r="E193" s="6" t="s">
        <v>49</v>
      </c>
      <c r="F193" s="51" t="n">
        <v>10500000</v>
      </c>
      <c r="G193" s="15" t="n">
        <v>0</v>
      </c>
      <c r="H193" s="15" t="n">
        <v>0</v>
      </c>
      <c r="I193" s="206" t="n">
        <f aca="false">F193</f>
        <v>10500000</v>
      </c>
      <c r="J193" s="6" t="n">
        <v>2024</v>
      </c>
    </row>
    <row r="194" customFormat="false" ht="12.8" hidden="false" customHeight="false" outlineLevel="0" collapsed="false">
      <c r="A194" s="125" t="n">
        <f aca="false">A193+1</f>
        <v>56</v>
      </c>
      <c r="B194" s="212" t="s">
        <v>822</v>
      </c>
      <c r="C194" s="6" t="n">
        <v>4</v>
      </c>
      <c r="D194" s="6" t="n">
        <v>1994</v>
      </c>
      <c r="E194" s="6" t="s">
        <v>49</v>
      </c>
      <c r="F194" s="51" t="n">
        <v>12000000</v>
      </c>
      <c r="G194" s="15" t="n">
        <v>0</v>
      </c>
      <c r="H194" s="15" t="n">
        <v>0</v>
      </c>
      <c r="I194" s="206" t="n">
        <f aca="false">F194</f>
        <v>12000000</v>
      </c>
      <c r="J194" s="6" t="n">
        <v>2024</v>
      </c>
    </row>
    <row r="195" customFormat="false" ht="12.8" hidden="false" customHeight="false" outlineLevel="0" collapsed="false">
      <c r="A195" s="125" t="n">
        <f aca="false">A194+1</f>
        <v>57</v>
      </c>
      <c r="B195" s="212" t="s">
        <v>823</v>
      </c>
      <c r="C195" s="6" t="n">
        <v>2</v>
      </c>
      <c r="D195" s="6" t="n">
        <v>1994</v>
      </c>
      <c r="E195" s="6" t="s">
        <v>49</v>
      </c>
      <c r="F195" s="51" t="n">
        <v>7000000</v>
      </c>
      <c r="G195" s="15" t="n">
        <v>0</v>
      </c>
      <c r="H195" s="15" t="n">
        <v>0</v>
      </c>
      <c r="I195" s="206" t="n">
        <f aca="false">F195</f>
        <v>7000000</v>
      </c>
      <c r="J195" s="6" t="n">
        <v>2024</v>
      </c>
    </row>
    <row r="196" customFormat="false" ht="12.8" hidden="false" customHeight="false" outlineLevel="0" collapsed="false">
      <c r="A196" s="125" t="n">
        <f aca="false">A195+1</f>
        <v>58</v>
      </c>
      <c r="B196" s="212" t="s">
        <v>824</v>
      </c>
      <c r="C196" s="6" t="n">
        <v>5</v>
      </c>
      <c r="D196" s="6" t="n">
        <v>1990</v>
      </c>
      <c r="E196" s="6" t="s">
        <v>49</v>
      </c>
      <c r="F196" s="51" t="n">
        <v>15000000</v>
      </c>
      <c r="G196" s="15" t="n">
        <v>0</v>
      </c>
      <c r="H196" s="15" t="n">
        <v>0</v>
      </c>
      <c r="I196" s="206" t="n">
        <f aca="false">F196</f>
        <v>15000000</v>
      </c>
      <c r="J196" s="6" t="n">
        <v>2024</v>
      </c>
    </row>
    <row r="197" customFormat="false" ht="12.8" hidden="false" customHeight="false" outlineLevel="0" collapsed="false">
      <c r="A197" s="125" t="n">
        <f aca="false">A196+1</f>
        <v>59</v>
      </c>
      <c r="B197" s="212" t="s">
        <v>825</v>
      </c>
      <c r="C197" s="6" t="n">
        <v>3</v>
      </c>
      <c r="D197" s="6" t="n">
        <v>1990</v>
      </c>
      <c r="E197" s="6" t="s">
        <v>49</v>
      </c>
      <c r="F197" s="51" t="n">
        <v>9000000</v>
      </c>
      <c r="G197" s="15" t="n">
        <v>0</v>
      </c>
      <c r="H197" s="15" t="n">
        <v>0</v>
      </c>
      <c r="I197" s="206" t="n">
        <f aca="false">F197</f>
        <v>9000000</v>
      </c>
      <c r="J197" s="6" t="n">
        <v>2024</v>
      </c>
    </row>
    <row r="198" customFormat="false" ht="12.8" hidden="false" customHeight="false" outlineLevel="0" collapsed="false">
      <c r="A198" s="125" t="n">
        <f aca="false">A197+1</f>
        <v>60</v>
      </c>
      <c r="B198" s="212" t="s">
        <v>826</v>
      </c>
      <c r="C198" s="6" t="n">
        <v>7</v>
      </c>
      <c r="D198" s="6" t="n">
        <v>1990</v>
      </c>
      <c r="E198" s="6" t="s">
        <v>49</v>
      </c>
      <c r="F198" s="51" t="n">
        <v>24500000</v>
      </c>
      <c r="G198" s="15" t="n">
        <v>0</v>
      </c>
      <c r="H198" s="15" t="n">
        <v>0</v>
      </c>
      <c r="I198" s="206" t="n">
        <f aca="false">F198</f>
        <v>24500000</v>
      </c>
      <c r="J198" s="6" t="n">
        <v>2024</v>
      </c>
    </row>
    <row r="199" customFormat="false" ht="12.8" hidden="false" customHeight="false" outlineLevel="0" collapsed="false">
      <c r="A199" s="125" t="n">
        <f aca="false">A198+1</f>
        <v>61</v>
      </c>
      <c r="B199" s="212" t="s">
        <v>827</v>
      </c>
      <c r="C199" s="6" t="n">
        <v>6</v>
      </c>
      <c r="D199" s="6" t="n">
        <v>1989</v>
      </c>
      <c r="E199" s="6" t="s">
        <v>49</v>
      </c>
      <c r="F199" s="51" t="n">
        <v>18000000</v>
      </c>
      <c r="G199" s="15" t="n">
        <v>0</v>
      </c>
      <c r="H199" s="15" t="n">
        <v>0</v>
      </c>
      <c r="I199" s="206" t="n">
        <f aca="false">F199</f>
        <v>18000000</v>
      </c>
      <c r="J199" s="6" t="n">
        <v>2024</v>
      </c>
    </row>
    <row r="200" customFormat="false" ht="12.8" hidden="false" customHeight="false" outlineLevel="0" collapsed="false">
      <c r="A200" s="125" t="n">
        <f aca="false">A199+1</f>
        <v>62</v>
      </c>
      <c r="B200" s="212" t="s">
        <v>828</v>
      </c>
      <c r="C200" s="6" t="n">
        <v>5</v>
      </c>
      <c r="D200" s="6" t="n">
        <v>1989</v>
      </c>
      <c r="E200" s="6" t="s">
        <v>49</v>
      </c>
      <c r="F200" s="51" t="n">
        <v>15000000</v>
      </c>
      <c r="G200" s="15" t="n">
        <v>0</v>
      </c>
      <c r="H200" s="15" t="n">
        <v>0</v>
      </c>
      <c r="I200" s="206" t="n">
        <f aca="false">F200</f>
        <v>15000000</v>
      </c>
      <c r="J200" s="6" t="n">
        <v>2024</v>
      </c>
    </row>
    <row r="201" customFormat="false" ht="12.8" hidden="false" customHeight="false" outlineLevel="0" collapsed="false">
      <c r="A201" s="125" t="n">
        <f aca="false">A200+1</f>
        <v>63</v>
      </c>
      <c r="B201" s="212" t="s">
        <v>829</v>
      </c>
      <c r="C201" s="6" t="n">
        <v>4</v>
      </c>
      <c r="D201" s="6" t="n">
        <v>1992</v>
      </c>
      <c r="E201" s="6" t="s">
        <v>49</v>
      </c>
      <c r="F201" s="51" t="n">
        <v>14000000</v>
      </c>
      <c r="G201" s="15" t="n">
        <v>0</v>
      </c>
      <c r="H201" s="15" t="n">
        <v>0</v>
      </c>
      <c r="I201" s="206" t="n">
        <f aca="false">F201</f>
        <v>14000000</v>
      </c>
      <c r="J201" s="6" t="n">
        <v>2024</v>
      </c>
    </row>
    <row r="202" customFormat="false" ht="12.8" hidden="false" customHeight="false" outlineLevel="0" collapsed="false">
      <c r="A202" s="125" t="n">
        <f aca="false">A201+1</f>
        <v>64</v>
      </c>
      <c r="B202" s="212" t="s">
        <v>830</v>
      </c>
      <c r="C202" s="6" t="n">
        <v>6</v>
      </c>
      <c r="D202" s="6" t="n">
        <v>1988</v>
      </c>
      <c r="E202" s="6" t="s">
        <v>49</v>
      </c>
      <c r="F202" s="51" t="n">
        <v>18000000</v>
      </c>
      <c r="G202" s="15" t="n">
        <v>0</v>
      </c>
      <c r="H202" s="15" t="n">
        <v>0</v>
      </c>
      <c r="I202" s="206" t="n">
        <f aca="false">F202</f>
        <v>18000000</v>
      </c>
      <c r="J202" s="6" t="n">
        <v>2024</v>
      </c>
    </row>
    <row r="203" customFormat="false" ht="12.8" hidden="false" customHeight="false" outlineLevel="0" collapsed="false">
      <c r="A203" s="125" t="n">
        <f aca="false">A202+1</f>
        <v>65</v>
      </c>
      <c r="B203" s="212" t="s">
        <v>831</v>
      </c>
      <c r="C203" s="6" t="n">
        <v>4</v>
      </c>
      <c r="D203" s="6" t="n">
        <v>1994</v>
      </c>
      <c r="E203" s="6" t="s">
        <v>49</v>
      </c>
      <c r="F203" s="51" t="n">
        <v>14000000</v>
      </c>
      <c r="G203" s="15" t="n">
        <v>0</v>
      </c>
      <c r="H203" s="15" t="n">
        <v>0</v>
      </c>
      <c r="I203" s="206" t="n">
        <f aca="false">F203</f>
        <v>14000000</v>
      </c>
      <c r="J203" s="6" t="n">
        <v>2024</v>
      </c>
    </row>
    <row r="204" customFormat="false" ht="12.8" hidden="false" customHeight="false" outlineLevel="0" collapsed="false">
      <c r="A204" s="125" t="n">
        <f aca="false">A203+1</f>
        <v>66</v>
      </c>
      <c r="B204" s="212" t="s">
        <v>832</v>
      </c>
      <c r="C204" s="6" t="n">
        <v>3</v>
      </c>
      <c r="D204" s="6" t="n">
        <v>1988</v>
      </c>
      <c r="E204" s="6" t="s">
        <v>49</v>
      </c>
      <c r="F204" s="51" t="n">
        <v>9000000</v>
      </c>
      <c r="G204" s="15" t="n">
        <v>0</v>
      </c>
      <c r="H204" s="15" t="n">
        <v>0</v>
      </c>
      <c r="I204" s="206" t="n">
        <f aca="false">F204</f>
        <v>9000000</v>
      </c>
      <c r="J204" s="6" t="n">
        <v>2024</v>
      </c>
    </row>
    <row r="205" customFormat="false" ht="12.75" hidden="false" customHeight="true" outlineLevel="0" collapsed="false">
      <c r="A205" s="154" t="s">
        <v>833</v>
      </c>
      <c r="B205" s="154"/>
      <c r="C205" s="29" t="n">
        <f aca="false">SUM(C139:C204)</f>
        <v>235</v>
      </c>
      <c r="D205" s="29"/>
      <c r="E205" s="29"/>
      <c r="F205" s="213" t="n">
        <f aca="false">SUM(F139:F204)</f>
        <v>517650000</v>
      </c>
      <c r="G205" s="29" t="n">
        <f aca="false">SUM(G164:G204)</f>
        <v>0</v>
      </c>
      <c r="H205" s="29" t="n">
        <f aca="false">SUM(H164:H204)</f>
        <v>0</v>
      </c>
      <c r="I205" s="207" t="n">
        <f aca="false">SUM(I139:I204)</f>
        <v>517650000</v>
      </c>
      <c r="J205" s="29"/>
    </row>
    <row r="206" customFormat="false" ht="12.75" hidden="false" customHeight="true" outlineLevel="0" collapsed="false">
      <c r="A206" s="148" t="s">
        <v>834</v>
      </c>
      <c r="B206" s="148"/>
      <c r="C206" s="6"/>
      <c r="D206" s="6"/>
      <c r="E206" s="6"/>
      <c r="F206" s="51"/>
      <c r="G206" s="15"/>
      <c r="H206" s="15"/>
      <c r="I206" s="15"/>
      <c r="J206" s="6"/>
    </row>
    <row r="207" customFormat="false" ht="12.75" hidden="false" customHeight="true" outlineLevel="0" collapsed="false">
      <c r="A207" s="125" t="n">
        <v>1</v>
      </c>
      <c r="B207" s="148" t="s">
        <v>835</v>
      </c>
      <c r="C207" s="6" t="n">
        <v>1</v>
      </c>
      <c r="D207" s="6" t="s">
        <v>213</v>
      </c>
      <c r="E207" s="6" t="s">
        <v>49</v>
      </c>
      <c r="F207" s="51" t="n">
        <v>3000000</v>
      </c>
      <c r="G207" s="55" t="n">
        <v>0</v>
      </c>
      <c r="H207" s="55" t="n">
        <v>0</v>
      </c>
      <c r="I207" s="206" t="n">
        <f aca="false">F207</f>
        <v>3000000</v>
      </c>
      <c r="J207" s="6" t="n">
        <v>2023</v>
      </c>
    </row>
    <row r="208" customFormat="false" ht="12.75" hidden="false" customHeight="true" outlineLevel="0" collapsed="false">
      <c r="A208" s="125" t="n">
        <v>2</v>
      </c>
      <c r="B208" s="148" t="s">
        <v>836</v>
      </c>
      <c r="C208" s="6" t="n">
        <v>1</v>
      </c>
      <c r="D208" s="6" t="s">
        <v>667</v>
      </c>
      <c r="E208" s="6" t="s">
        <v>49</v>
      </c>
      <c r="F208" s="51" t="n">
        <v>3000000</v>
      </c>
      <c r="G208" s="55" t="n">
        <v>0</v>
      </c>
      <c r="H208" s="55" t="n">
        <v>0</v>
      </c>
      <c r="I208" s="206" t="n">
        <f aca="false">F208</f>
        <v>3000000</v>
      </c>
      <c r="J208" s="6" t="n">
        <v>2023</v>
      </c>
    </row>
    <row r="209" customFormat="false" ht="12.75" hidden="false" customHeight="true" outlineLevel="0" collapsed="false">
      <c r="A209" s="125" t="n">
        <v>3</v>
      </c>
      <c r="B209" s="148" t="s">
        <v>837</v>
      </c>
      <c r="C209" s="6" t="n">
        <v>1</v>
      </c>
      <c r="D209" s="6" t="s">
        <v>667</v>
      </c>
      <c r="E209" s="6" t="s">
        <v>49</v>
      </c>
      <c r="F209" s="51" t="n">
        <v>3000000</v>
      </c>
      <c r="G209" s="55" t="n">
        <v>0</v>
      </c>
      <c r="H209" s="55" t="n">
        <v>0</v>
      </c>
      <c r="I209" s="206" t="n">
        <f aca="false">F209</f>
        <v>3000000</v>
      </c>
      <c r="J209" s="6" t="n">
        <v>2023</v>
      </c>
    </row>
    <row r="210" customFormat="false" ht="12.75" hidden="false" customHeight="true" outlineLevel="0" collapsed="false">
      <c r="A210" s="125" t="n">
        <v>4</v>
      </c>
      <c r="B210" s="148" t="s">
        <v>838</v>
      </c>
      <c r="C210" s="6" t="n">
        <v>4</v>
      </c>
      <c r="D210" s="6" t="s">
        <v>667</v>
      </c>
      <c r="E210" s="6" t="s">
        <v>49</v>
      </c>
      <c r="F210" s="109" t="n">
        <v>12000000</v>
      </c>
      <c r="G210" s="55" t="n">
        <v>0</v>
      </c>
      <c r="H210" s="55" t="n">
        <v>0</v>
      </c>
      <c r="I210" s="206" t="n">
        <f aca="false">F210</f>
        <v>12000000</v>
      </c>
      <c r="J210" s="6" t="n">
        <v>2023</v>
      </c>
    </row>
    <row r="211" customFormat="false" ht="12.75" hidden="false" customHeight="true" outlineLevel="0" collapsed="false">
      <c r="A211" s="125" t="n">
        <v>5</v>
      </c>
      <c r="B211" s="148" t="s">
        <v>839</v>
      </c>
      <c r="C211" s="6" t="n">
        <v>2</v>
      </c>
      <c r="D211" s="6" t="s">
        <v>301</v>
      </c>
      <c r="E211" s="6" t="s">
        <v>49</v>
      </c>
      <c r="F211" s="51" t="n">
        <v>6000000</v>
      </c>
      <c r="G211" s="55" t="n">
        <v>0</v>
      </c>
      <c r="H211" s="55" t="n">
        <v>0</v>
      </c>
      <c r="I211" s="206" t="n">
        <f aca="false">F211</f>
        <v>6000000</v>
      </c>
      <c r="J211" s="6" t="n">
        <v>2023</v>
      </c>
    </row>
    <row r="212" customFormat="false" ht="12.75" hidden="false" customHeight="true" outlineLevel="0" collapsed="false">
      <c r="A212" s="125" t="n">
        <v>6</v>
      </c>
      <c r="B212" s="148" t="s">
        <v>840</v>
      </c>
      <c r="C212" s="6" t="n">
        <v>2</v>
      </c>
      <c r="D212" s="6" t="s">
        <v>233</v>
      </c>
      <c r="E212" s="6" t="s">
        <v>49</v>
      </c>
      <c r="F212" s="51" t="n">
        <v>6000000</v>
      </c>
      <c r="G212" s="15" t="n">
        <v>0</v>
      </c>
      <c r="H212" s="15" t="n">
        <v>0</v>
      </c>
      <c r="I212" s="206" t="n">
        <f aca="false">F212</f>
        <v>6000000</v>
      </c>
      <c r="J212" s="6" t="n">
        <v>2023</v>
      </c>
    </row>
    <row r="213" customFormat="false" ht="12.75" hidden="false" customHeight="true" outlineLevel="0" collapsed="false">
      <c r="A213" s="125" t="n">
        <v>7</v>
      </c>
      <c r="B213" s="148" t="s">
        <v>841</v>
      </c>
      <c r="C213" s="6" t="n">
        <v>2</v>
      </c>
      <c r="D213" s="6" t="s">
        <v>213</v>
      </c>
      <c r="E213" s="6" t="s">
        <v>49</v>
      </c>
      <c r="F213" s="51" t="n">
        <v>6000000</v>
      </c>
      <c r="G213" s="15" t="n">
        <v>0</v>
      </c>
      <c r="H213" s="15" t="n">
        <v>0</v>
      </c>
      <c r="I213" s="206" t="n">
        <f aca="false">F213</f>
        <v>6000000</v>
      </c>
      <c r="J213" s="6" t="n">
        <v>2023</v>
      </c>
    </row>
    <row r="214" customFormat="false" ht="12.75" hidden="false" customHeight="true" outlineLevel="0" collapsed="false">
      <c r="A214" s="125" t="n">
        <v>8</v>
      </c>
      <c r="B214" s="148" t="s">
        <v>842</v>
      </c>
      <c r="C214" s="6" t="n">
        <v>2</v>
      </c>
      <c r="D214" s="6" t="s">
        <v>213</v>
      </c>
      <c r="E214" s="6" t="s">
        <v>49</v>
      </c>
      <c r="F214" s="51" t="n">
        <v>6000000</v>
      </c>
      <c r="G214" s="15" t="n">
        <v>0</v>
      </c>
      <c r="H214" s="15" t="n">
        <v>0</v>
      </c>
      <c r="I214" s="206" t="n">
        <f aca="false">F214</f>
        <v>6000000</v>
      </c>
      <c r="J214" s="6" t="n">
        <v>2023</v>
      </c>
    </row>
    <row r="215" customFormat="false" ht="12.75" hidden="false" customHeight="true" outlineLevel="0" collapsed="false">
      <c r="A215" s="125" t="n">
        <v>9</v>
      </c>
      <c r="B215" s="148" t="s">
        <v>843</v>
      </c>
      <c r="C215" s="6" t="n">
        <v>1</v>
      </c>
      <c r="D215" s="6" t="s">
        <v>689</v>
      </c>
      <c r="E215" s="6" t="s">
        <v>49</v>
      </c>
      <c r="F215" s="51" t="n">
        <v>3000000</v>
      </c>
      <c r="G215" s="15" t="n">
        <v>0</v>
      </c>
      <c r="H215" s="15" t="n">
        <v>0</v>
      </c>
      <c r="I215" s="206" t="n">
        <f aca="false">F215</f>
        <v>3000000</v>
      </c>
      <c r="J215" s="6" t="n">
        <v>2023</v>
      </c>
    </row>
    <row r="216" customFormat="false" ht="12.75" hidden="false" customHeight="true" outlineLevel="0" collapsed="false">
      <c r="A216" s="125" t="n">
        <v>10</v>
      </c>
      <c r="B216" s="148" t="s">
        <v>844</v>
      </c>
      <c r="C216" s="6" t="n">
        <v>1</v>
      </c>
      <c r="D216" s="6" t="s">
        <v>694</v>
      </c>
      <c r="E216" s="6" t="s">
        <v>49</v>
      </c>
      <c r="F216" s="51" t="n">
        <v>3500000</v>
      </c>
      <c r="G216" s="15" t="n">
        <v>0</v>
      </c>
      <c r="H216" s="15" t="n">
        <v>0</v>
      </c>
      <c r="I216" s="206" t="n">
        <f aca="false">F216</f>
        <v>3500000</v>
      </c>
      <c r="J216" s="6" t="n">
        <v>2023</v>
      </c>
    </row>
    <row r="217" customFormat="false" ht="12.75" hidden="false" customHeight="true" outlineLevel="0" collapsed="false">
      <c r="A217" s="125" t="n">
        <v>11</v>
      </c>
      <c r="B217" s="148" t="s">
        <v>845</v>
      </c>
      <c r="C217" s="6" t="n">
        <v>1</v>
      </c>
      <c r="D217" s="6" t="s">
        <v>707</v>
      </c>
      <c r="E217" s="6" t="s">
        <v>49</v>
      </c>
      <c r="F217" s="51" t="n">
        <v>3000000</v>
      </c>
      <c r="G217" s="15" t="n">
        <v>0</v>
      </c>
      <c r="H217" s="15" t="n">
        <v>0</v>
      </c>
      <c r="I217" s="206" t="n">
        <f aca="false">F217</f>
        <v>3000000</v>
      </c>
      <c r="J217" s="6" t="n">
        <v>2023</v>
      </c>
    </row>
    <row r="218" customFormat="false" ht="12.75" hidden="false" customHeight="true" outlineLevel="0" collapsed="false">
      <c r="A218" s="125" t="n">
        <v>12</v>
      </c>
      <c r="B218" s="148" t="s">
        <v>846</v>
      </c>
      <c r="C218" s="6" t="n">
        <v>1</v>
      </c>
      <c r="D218" s="6" t="s">
        <v>667</v>
      </c>
      <c r="E218" s="6" t="s">
        <v>49</v>
      </c>
      <c r="F218" s="51" t="n">
        <v>3000000</v>
      </c>
      <c r="G218" s="15" t="n">
        <v>0</v>
      </c>
      <c r="H218" s="15" t="n">
        <v>0</v>
      </c>
      <c r="I218" s="206" t="n">
        <f aca="false">F218</f>
        <v>3000000</v>
      </c>
      <c r="J218" s="6" t="n">
        <v>2023</v>
      </c>
    </row>
    <row r="219" customFormat="false" ht="12.75" hidden="false" customHeight="true" outlineLevel="0" collapsed="false">
      <c r="A219" s="125" t="n">
        <v>13</v>
      </c>
      <c r="B219" s="148" t="s">
        <v>847</v>
      </c>
      <c r="C219" s="6" t="n">
        <v>1</v>
      </c>
      <c r="D219" s="6" t="s">
        <v>667</v>
      </c>
      <c r="E219" s="6" t="s">
        <v>49</v>
      </c>
      <c r="F219" s="51" t="n">
        <v>3000000</v>
      </c>
      <c r="G219" s="15" t="n">
        <v>0</v>
      </c>
      <c r="H219" s="15" t="n">
        <v>0</v>
      </c>
      <c r="I219" s="206" t="n">
        <f aca="false">F219</f>
        <v>3000000</v>
      </c>
      <c r="J219" s="6" t="n">
        <v>2023</v>
      </c>
    </row>
    <row r="220" customFormat="false" ht="12.75" hidden="false" customHeight="true" outlineLevel="0" collapsed="false">
      <c r="A220" s="125" t="n">
        <v>14</v>
      </c>
      <c r="B220" s="148" t="s">
        <v>848</v>
      </c>
      <c r="C220" s="6" t="n">
        <v>1</v>
      </c>
      <c r="D220" s="6" t="s">
        <v>667</v>
      </c>
      <c r="E220" s="6" t="s">
        <v>49</v>
      </c>
      <c r="F220" s="51" t="n">
        <v>3000000</v>
      </c>
      <c r="G220" s="15" t="n">
        <v>0</v>
      </c>
      <c r="H220" s="15" t="n">
        <v>0</v>
      </c>
      <c r="I220" s="206" t="n">
        <f aca="false">F220</f>
        <v>3000000</v>
      </c>
      <c r="J220" s="6" t="n">
        <v>2023</v>
      </c>
    </row>
    <row r="221" customFormat="false" ht="12.75" hidden="false" customHeight="true" outlineLevel="0" collapsed="false">
      <c r="A221" s="125" t="n">
        <v>15</v>
      </c>
      <c r="B221" s="148" t="s">
        <v>849</v>
      </c>
      <c r="C221" s="6" t="n">
        <v>1</v>
      </c>
      <c r="D221" s="6" t="s">
        <v>667</v>
      </c>
      <c r="E221" s="6" t="s">
        <v>49</v>
      </c>
      <c r="F221" s="51" t="n">
        <v>3000000</v>
      </c>
      <c r="G221" s="15" t="n">
        <v>0</v>
      </c>
      <c r="H221" s="15" t="n">
        <v>0</v>
      </c>
      <c r="I221" s="206" t="n">
        <f aca="false">F221</f>
        <v>3000000</v>
      </c>
      <c r="J221" s="6" t="n">
        <v>2023</v>
      </c>
    </row>
    <row r="222" customFormat="false" ht="12.75" hidden="false" customHeight="true" outlineLevel="0" collapsed="false">
      <c r="A222" s="125" t="n">
        <v>16</v>
      </c>
      <c r="B222" s="148" t="s">
        <v>850</v>
      </c>
      <c r="C222" s="6" t="n">
        <v>1</v>
      </c>
      <c r="D222" s="6" t="s">
        <v>667</v>
      </c>
      <c r="E222" s="6" t="s">
        <v>49</v>
      </c>
      <c r="F222" s="51" t="n">
        <v>3000000</v>
      </c>
      <c r="G222" s="15" t="n">
        <v>0</v>
      </c>
      <c r="H222" s="15" t="n">
        <v>0</v>
      </c>
      <c r="I222" s="206" t="n">
        <f aca="false">F222</f>
        <v>3000000</v>
      </c>
      <c r="J222" s="6" t="n">
        <v>2023</v>
      </c>
    </row>
    <row r="223" customFormat="false" ht="12.75" hidden="false" customHeight="true" outlineLevel="0" collapsed="false">
      <c r="A223" s="125" t="n">
        <v>17</v>
      </c>
      <c r="B223" s="148" t="s">
        <v>851</v>
      </c>
      <c r="C223" s="6" t="n">
        <v>1</v>
      </c>
      <c r="D223" s="6" t="s">
        <v>667</v>
      </c>
      <c r="E223" s="6" t="s">
        <v>49</v>
      </c>
      <c r="F223" s="51" t="n">
        <v>3000000</v>
      </c>
      <c r="G223" s="15" t="n">
        <v>0</v>
      </c>
      <c r="H223" s="15" t="n">
        <v>0</v>
      </c>
      <c r="I223" s="206" t="n">
        <f aca="false">F223</f>
        <v>3000000</v>
      </c>
      <c r="J223" s="6" t="n">
        <v>2023</v>
      </c>
    </row>
    <row r="224" customFormat="false" ht="12.75" hidden="false" customHeight="true" outlineLevel="0" collapsed="false">
      <c r="A224" s="154" t="s">
        <v>852</v>
      </c>
      <c r="B224" s="154"/>
      <c r="C224" s="29" t="n">
        <f aca="false">SUM(C207:C223)</f>
        <v>24</v>
      </c>
      <c r="D224" s="29"/>
      <c r="E224" s="29"/>
      <c r="F224" s="207" t="n">
        <f aca="false">SUM(F207:F223)</f>
        <v>72500000</v>
      </c>
      <c r="G224" s="207" t="n">
        <f aca="false">SUM(G207:G223)</f>
        <v>0</v>
      </c>
      <c r="H224" s="207" t="n">
        <f aca="false">SUM(H207:H223)</f>
        <v>0</v>
      </c>
      <c r="I224" s="207" t="n">
        <f aca="false">SUM(I207:I223)</f>
        <v>72500000</v>
      </c>
      <c r="J224" s="29"/>
    </row>
    <row r="225" customFormat="false" ht="12.8" hidden="false" customHeight="false" outlineLevel="0" collapsed="false">
      <c r="A225" s="125" t="n">
        <v>1</v>
      </c>
      <c r="B225" s="148" t="s">
        <v>853</v>
      </c>
      <c r="C225" s="6" t="n">
        <v>2</v>
      </c>
      <c r="D225" s="6" t="n">
        <v>1985</v>
      </c>
      <c r="E225" s="6" t="s">
        <v>49</v>
      </c>
      <c r="F225" s="51" t="n">
        <v>6000000</v>
      </c>
      <c r="G225" s="15" t="n">
        <v>0</v>
      </c>
      <c r="H225" s="15" t="n">
        <v>0</v>
      </c>
      <c r="I225" s="206" t="n">
        <f aca="false">F225</f>
        <v>6000000</v>
      </c>
      <c r="J225" s="6" t="n">
        <v>2024</v>
      </c>
    </row>
    <row r="226" customFormat="false" ht="12.8" hidden="false" customHeight="false" outlineLevel="0" collapsed="false">
      <c r="A226" s="125" t="n">
        <f aca="false">A225+1</f>
        <v>2</v>
      </c>
      <c r="B226" s="148" t="s">
        <v>854</v>
      </c>
      <c r="C226" s="6" t="n">
        <v>1</v>
      </c>
      <c r="D226" s="6" t="n">
        <v>1984</v>
      </c>
      <c r="E226" s="6" t="s">
        <v>49</v>
      </c>
      <c r="F226" s="51" t="n">
        <v>3000000</v>
      </c>
      <c r="G226" s="15" t="n">
        <v>0</v>
      </c>
      <c r="H226" s="15" t="n">
        <v>0</v>
      </c>
      <c r="I226" s="206" t="n">
        <f aca="false">F226</f>
        <v>3000000</v>
      </c>
      <c r="J226" s="6" t="n">
        <v>2024</v>
      </c>
    </row>
    <row r="227" customFormat="false" ht="12.8" hidden="false" customHeight="false" outlineLevel="0" collapsed="false">
      <c r="A227" s="125" t="n">
        <f aca="false">A226+1</f>
        <v>3</v>
      </c>
      <c r="B227" s="148" t="s">
        <v>855</v>
      </c>
      <c r="C227" s="6" t="n">
        <v>1</v>
      </c>
      <c r="D227" s="6" t="n">
        <v>1983</v>
      </c>
      <c r="E227" s="6" t="s">
        <v>49</v>
      </c>
      <c r="F227" s="51" t="n">
        <v>3000000</v>
      </c>
      <c r="G227" s="15" t="n">
        <v>0</v>
      </c>
      <c r="H227" s="15" t="n">
        <v>0</v>
      </c>
      <c r="I227" s="206" t="n">
        <f aca="false">F227</f>
        <v>3000000</v>
      </c>
      <c r="J227" s="6" t="n">
        <v>2024</v>
      </c>
    </row>
    <row r="228" customFormat="false" ht="12.8" hidden="false" customHeight="false" outlineLevel="0" collapsed="false">
      <c r="A228" s="125" t="n">
        <f aca="false">A227+1</f>
        <v>4</v>
      </c>
      <c r="B228" s="148" t="s">
        <v>856</v>
      </c>
      <c r="C228" s="6" t="n">
        <v>1</v>
      </c>
      <c r="D228" s="6" t="n">
        <v>1982</v>
      </c>
      <c r="E228" s="6" t="s">
        <v>49</v>
      </c>
      <c r="F228" s="51" t="n">
        <v>3000000</v>
      </c>
      <c r="G228" s="15" t="n">
        <v>0</v>
      </c>
      <c r="H228" s="15" t="n">
        <v>0</v>
      </c>
      <c r="I228" s="206" t="n">
        <f aca="false">F228</f>
        <v>3000000</v>
      </c>
      <c r="J228" s="6" t="n">
        <v>2024</v>
      </c>
    </row>
    <row r="229" customFormat="false" ht="12.8" hidden="false" customHeight="false" outlineLevel="0" collapsed="false">
      <c r="A229" s="125" t="n">
        <f aca="false">A228+1</f>
        <v>5</v>
      </c>
      <c r="B229" s="148" t="s">
        <v>857</v>
      </c>
      <c r="C229" s="6" t="n">
        <v>1</v>
      </c>
      <c r="D229" s="6" t="n">
        <v>1982</v>
      </c>
      <c r="E229" s="6" t="s">
        <v>49</v>
      </c>
      <c r="F229" s="51" t="n">
        <v>3000000</v>
      </c>
      <c r="G229" s="15" t="n">
        <v>0</v>
      </c>
      <c r="H229" s="15" t="n">
        <v>0</v>
      </c>
      <c r="I229" s="206" t="n">
        <f aca="false">F229</f>
        <v>3000000</v>
      </c>
      <c r="J229" s="6" t="n">
        <v>2024</v>
      </c>
    </row>
    <row r="230" customFormat="false" ht="12.8" hidden="false" customHeight="false" outlineLevel="0" collapsed="false">
      <c r="A230" s="125" t="n">
        <f aca="false">A229+1</f>
        <v>6</v>
      </c>
      <c r="B230" s="148" t="s">
        <v>858</v>
      </c>
      <c r="C230" s="6" t="n">
        <v>2</v>
      </c>
      <c r="D230" s="6" t="n">
        <v>1982</v>
      </c>
      <c r="E230" s="6" t="s">
        <v>49</v>
      </c>
      <c r="F230" s="51" t="n">
        <v>6000000</v>
      </c>
      <c r="G230" s="15" t="n">
        <v>0</v>
      </c>
      <c r="H230" s="15" t="n">
        <v>0</v>
      </c>
      <c r="I230" s="206" t="n">
        <f aca="false">F230</f>
        <v>6000000</v>
      </c>
      <c r="J230" s="6" t="n">
        <v>2024</v>
      </c>
    </row>
    <row r="231" customFormat="false" ht="12.8" hidden="false" customHeight="false" outlineLevel="0" collapsed="false">
      <c r="A231" s="125" t="n">
        <f aca="false">A230+1</f>
        <v>7</v>
      </c>
      <c r="B231" s="148" t="s">
        <v>859</v>
      </c>
      <c r="C231" s="6" t="n">
        <v>2</v>
      </c>
      <c r="D231" s="6" t="n">
        <v>1983</v>
      </c>
      <c r="E231" s="6" t="s">
        <v>49</v>
      </c>
      <c r="F231" s="51" t="n">
        <v>6000000</v>
      </c>
      <c r="G231" s="15" t="n">
        <v>0</v>
      </c>
      <c r="H231" s="15" t="n">
        <v>0</v>
      </c>
      <c r="I231" s="206" t="n">
        <f aca="false">F231</f>
        <v>6000000</v>
      </c>
      <c r="J231" s="6" t="n">
        <v>2024</v>
      </c>
    </row>
    <row r="232" customFormat="false" ht="12.8" hidden="false" customHeight="false" outlineLevel="0" collapsed="false">
      <c r="A232" s="125" t="n">
        <f aca="false">A231+1</f>
        <v>8</v>
      </c>
      <c r="B232" s="148" t="s">
        <v>860</v>
      </c>
      <c r="C232" s="6" t="n">
        <v>2</v>
      </c>
      <c r="D232" s="6" t="n">
        <v>1983</v>
      </c>
      <c r="E232" s="6" t="s">
        <v>49</v>
      </c>
      <c r="F232" s="51" t="n">
        <v>6000000</v>
      </c>
      <c r="G232" s="15" t="n">
        <v>0</v>
      </c>
      <c r="H232" s="15" t="n">
        <v>0</v>
      </c>
      <c r="I232" s="206" t="n">
        <f aca="false">F232</f>
        <v>6000000</v>
      </c>
      <c r="J232" s="6" t="n">
        <v>2024</v>
      </c>
    </row>
    <row r="233" customFormat="false" ht="12.8" hidden="false" customHeight="false" outlineLevel="0" collapsed="false">
      <c r="A233" s="125" t="n">
        <f aca="false">A232+1</f>
        <v>9</v>
      </c>
      <c r="B233" s="148" t="s">
        <v>861</v>
      </c>
      <c r="C233" s="6" t="n">
        <v>1</v>
      </c>
      <c r="D233" s="6" t="n">
        <v>1981</v>
      </c>
      <c r="E233" s="6" t="s">
        <v>49</v>
      </c>
      <c r="F233" s="51" t="n">
        <v>3000000</v>
      </c>
      <c r="G233" s="15" t="n">
        <v>0</v>
      </c>
      <c r="H233" s="15" t="n">
        <v>0</v>
      </c>
      <c r="I233" s="206" t="n">
        <f aca="false">F233</f>
        <v>3000000</v>
      </c>
      <c r="J233" s="6" t="n">
        <v>2024</v>
      </c>
    </row>
    <row r="234" customFormat="false" ht="12.8" hidden="false" customHeight="false" outlineLevel="0" collapsed="false">
      <c r="A234" s="125" t="n">
        <f aca="false">A233+1</f>
        <v>10</v>
      </c>
      <c r="B234" s="148" t="s">
        <v>862</v>
      </c>
      <c r="C234" s="6" t="n">
        <v>1</v>
      </c>
      <c r="D234" s="6" t="n">
        <v>1981</v>
      </c>
      <c r="E234" s="6" t="s">
        <v>49</v>
      </c>
      <c r="F234" s="51" t="n">
        <v>3000000</v>
      </c>
      <c r="G234" s="15" t="n">
        <v>0</v>
      </c>
      <c r="H234" s="15" t="n">
        <v>0</v>
      </c>
      <c r="I234" s="206" t="n">
        <f aca="false">F234</f>
        <v>3000000</v>
      </c>
      <c r="J234" s="6" t="n">
        <v>2024</v>
      </c>
    </row>
    <row r="235" customFormat="false" ht="12.8" hidden="false" customHeight="false" outlineLevel="0" collapsed="false">
      <c r="A235" s="125" t="n">
        <f aca="false">A234+1</f>
        <v>11</v>
      </c>
      <c r="B235" s="148" t="s">
        <v>863</v>
      </c>
      <c r="C235" s="6" t="n">
        <v>1</v>
      </c>
      <c r="D235" s="6" t="n">
        <v>1981</v>
      </c>
      <c r="E235" s="6" t="s">
        <v>49</v>
      </c>
      <c r="F235" s="51" t="n">
        <v>3000000</v>
      </c>
      <c r="G235" s="15" t="n">
        <v>0</v>
      </c>
      <c r="H235" s="15" t="n">
        <v>0</v>
      </c>
      <c r="I235" s="206" t="n">
        <f aca="false">F235</f>
        <v>3000000</v>
      </c>
      <c r="J235" s="6" t="n">
        <v>2024</v>
      </c>
    </row>
    <row r="236" customFormat="false" ht="12.8" hidden="false" customHeight="false" outlineLevel="0" collapsed="false">
      <c r="A236" s="125" t="n">
        <f aca="false">A235+1</f>
        <v>12</v>
      </c>
      <c r="B236" s="148" t="s">
        <v>864</v>
      </c>
      <c r="C236" s="6" t="n">
        <v>1</v>
      </c>
      <c r="D236" s="6" t="n">
        <v>1981</v>
      </c>
      <c r="E236" s="6" t="s">
        <v>49</v>
      </c>
      <c r="F236" s="51" t="n">
        <v>3000000</v>
      </c>
      <c r="G236" s="15" t="n">
        <v>0</v>
      </c>
      <c r="H236" s="15" t="n">
        <v>0</v>
      </c>
      <c r="I236" s="206" t="n">
        <f aca="false">F236</f>
        <v>3000000</v>
      </c>
      <c r="J236" s="6" t="n">
        <v>2024</v>
      </c>
    </row>
    <row r="237" customFormat="false" ht="12.8" hidden="false" customHeight="false" outlineLevel="0" collapsed="false">
      <c r="A237" s="125" t="n">
        <v>13</v>
      </c>
      <c r="B237" s="148" t="s">
        <v>865</v>
      </c>
      <c r="C237" s="6" t="n">
        <v>4</v>
      </c>
      <c r="D237" s="6" t="s">
        <v>213</v>
      </c>
      <c r="E237" s="6" t="s">
        <v>49</v>
      </c>
      <c r="F237" s="109" t="n">
        <v>14000000</v>
      </c>
      <c r="G237" s="55" t="n">
        <v>0</v>
      </c>
      <c r="H237" s="55" t="n">
        <v>0</v>
      </c>
      <c r="I237" s="206" t="n">
        <f aca="false">F237</f>
        <v>14000000</v>
      </c>
      <c r="J237" s="6" t="n">
        <v>2024</v>
      </c>
    </row>
    <row r="238" customFormat="false" ht="12.8" hidden="false" customHeight="false" outlineLevel="0" collapsed="false">
      <c r="A238" s="125" t="n">
        <v>14</v>
      </c>
      <c r="B238" s="148" t="s">
        <v>866</v>
      </c>
      <c r="C238" s="6" t="n">
        <v>1</v>
      </c>
      <c r="D238" s="6" t="s">
        <v>691</v>
      </c>
      <c r="E238" s="6" t="s">
        <v>49</v>
      </c>
      <c r="F238" s="51" t="n">
        <v>3000000</v>
      </c>
      <c r="G238" s="15" t="n">
        <v>0</v>
      </c>
      <c r="H238" s="15" t="n">
        <v>0</v>
      </c>
      <c r="I238" s="206" t="n">
        <f aca="false">F238</f>
        <v>3000000</v>
      </c>
      <c r="J238" s="6" t="n">
        <v>2024</v>
      </c>
    </row>
    <row r="239" customFormat="false" ht="12.8" hidden="false" customHeight="false" outlineLevel="0" collapsed="false">
      <c r="A239" s="125" t="n">
        <v>15</v>
      </c>
      <c r="B239" s="148" t="s">
        <v>867</v>
      </c>
      <c r="C239" s="6" t="n">
        <v>2</v>
      </c>
      <c r="D239" s="6" t="s">
        <v>689</v>
      </c>
      <c r="E239" s="6" t="s">
        <v>49</v>
      </c>
      <c r="F239" s="51" t="n">
        <v>7000000</v>
      </c>
      <c r="G239" s="15" t="n">
        <v>0</v>
      </c>
      <c r="H239" s="15" t="n">
        <v>0</v>
      </c>
      <c r="I239" s="206" t="n">
        <f aca="false">F239</f>
        <v>7000000</v>
      </c>
      <c r="J239" s="6" t="n">
        <v>2024</v>
      </c>
    </row>
    <row r="240" customFormat="false" ht="12.8" hidden="false" customHeight="false" outlineLevel="0" collapsed="false">
      <c r="A240" s="125" t="n">
        <v>16</v>
      </c>
      <c r="B240" s="148" t="s">
        <v>868</v>
      </c>
      <c r="C240" s="6" t="n">
        <v>4</v>
      </c>
      <c r="D240" s="6" t="s">
        <v>672</v>
      </c>
      <c r="E240" s="6" t="s">
        <v>49</v>
      </c>
      <c r="F240" s="51" t="n">
        <v>12000000</v>
      </c>
      <c r="G240" s="15" t="n">
        <v>0</v>
      </c>
      <c r="H240" s="15" t="n">
        <v>0</v>
      </c>
      <c r="I240" s="206" t="n">
        <f aca="false">F240</f>
        <v>12000000</v>
      </c>
      <c r="J240" s="6" t="n">
        <v>2024</v>
      </c>
    </row>
    <row r="241" customFormat="false" ht="12.8" hidden="false" customHeight="false" outlineLevel="0" collapsed="false">
      <c r="A241" s="125" t="n">
        <v>17</v>
      </c>
      <c r="B241" s="148" t="s">
        <v>869</v>
      </c>
      <c r="C241" s="6" t="n">
        <v>4</v>
      </c>
      <c r="D241" s="6" t="s">
        <v>301</v>
      </c>
      <c r="E241" s="6" t="s">
        <v>49</v>
      </c>
      <c r="F241" s="51" t="n">
        <v>12000000</v>
      </c>
      <c r="G241" s="15" t="n">
        <v>0</v>
      </c>
      <c r="H241" s="15" t="n">
        <v>0</v>
      </c>
      <c r="I241" s="206" t="n">
        <f aca="false">F241</f>
        <v>12000000</v>
      </c>
      <c r="J241" s="6" t="n">
        <v>2024</v>
      </c>
    </row>
    <row r="242" customFormat="false" ht="12.75" hidden="false" customHeight="true" outlineLevel="0" collapsed="false">
      <c r="A242" s="154" t="s">
        <v>870</v>
      </c>
      <c r="B242" s="154"/>
      <c r="C242" s="29" t="n">
        <f aca="false">SUM(C225:C241)</f>
        <v>31</v>
      </c>
      <c r="D242" s="29"/>
      <c r="E242" s="29"/>
      <c r="F242" s="213" t="n">
        <f aca="false">SUM(F225:F241)</f>
        <v>96000000</v>
      </c>
      <c r="G242" s="29" t="n">
        <f aca="false">SUM(G225:G236)</f>
        <v>0</v>
      </c>
      <c r="H242" s="29" t="n">
        <f aca="false">SUM(H225:H236)</f>
        <v>0</v>
      </c>
      <c r="I242" s="213" t="n">
        <f aca="false">SUM(I225:I241)</f>
        <v>96000000</v>
      </c>
      <c r="J242" s="29"/>
    </row>
    <row r="243" customFormat="false" ht="12.75" hidden="false" customHeight="true" outlineLevel="0" collapsed="false">
      <c r="A243" s="148" t="s">
        <v>227</v>
      </c>
      <c r="B243" s="148"/>
      <c r="C243" s="6"/>
      <c r="D243" s="6"/>
      <c r="E243" s="6"/>
      <c r="F243" s="51"/>
      <c r="G243" s="15"/>
      <c r="H243" s="15"/>
      <c r="I243" s="15"/>
      <c r="J243" s="6"/>
    </row>
    <row r="244" customFormat="false" ht="12.75" hidden="false" customHeight="true" outlineLevel="0" collapsed="false">
      <c r="A244" s="125" t="n">
        <v>1</v>
      </c>
      <c r="B244" s="126" t="s">
        <v>871</v>
      </c>
      <c r="C244" s="6" t="n">
        <v>4</v>
      </c>
      <c r="D244" s="6" t="n">
        <v>1988</v>
      </c>
      <c r="E244" s="6" t="s">
        <v>58</v>
      </c>
      <c r="F244" s="51" t="n">
        <v>9260684.52</v>
      </c>
      <c r="G244" s="15" t="n">
        <v>0</v>
      </c>
      <c r="H244" s="15" t="n">
        <v>0</v>
      </c>
      <c r="I244" s="206" t="n">
        <f aca="false">F244</f>
        <v>9260684.52</v>
      </c>
      <c r="J244" s="6" t="n">
        <v>2023</v>
      </c>
      <c r="K244" s="187"/>
      <c r="L244" s="187"/>
    </row>
    <row r="245" customFormat="false" ht="12.75" hidden="false" customHeight="true" outlineLevel="0" collapsed="false">
      <c r="A245" s="125" t="n">
        <v>2</v>
      </c>
      <c r="B245" s="148" t="s">
        <v>872</v>
      </c>
      <c r="C245" s="6" t="n">
        <v>1</v>
      </c>
      <c r="D245" s="6" t="n">
        <v>1977</v>
      </c>
      <c r="E245" s="6" t="s">
        <v>49</v>
      </c>
      <c r="F245" s="51" t="n">
        <v>3000000</v>
      </c>
      <c r="G245" s="15" t="n">
        <v>0</v>
      </c>
      <c r="H245" s="15" t="n">
        <v>0</v>
      </c>
      <c r="I245" s="206" t="n">
        <f aca="false">F245</f>
        <v>3000000</v>
      </c>
      <c r="J245" s="6" t="n">
        <v>2023</v>
      </c>
    </row>
    <row r="246" customFormat="false" ht="12.75" hidden="false" customHeight="true" outlineLevel="0" collapsed="false">
      <c r="A246" s="154" t="s">
        <v>873</v>
      </c>
      <c r="B246" s="154"/>
      <c r="C246" s="29" t="n">
        <f aca="false">SUM(C244:C245)</f>
        <v>5</v>
      </c>
      <c r="D246" s="29"/>
      <c r="E246" s="29"/>
      <c r="F246" s="207" t="n">
        <f aca="false">SUM(F244:F245)</f>
        <v>12260684.52</v>
      </c>
      <c r="G246" s="207" t="n">
        <f aca="false">SUM(G244:G245)</f>
        <v>0</v>
      </c>
      <c r="H246" s="207" t="n">
        <f aca="false">SUM(H244:H245)</f>
        <v>0</v>
      </c>
      <c r="I246" s="207" t="n">
        <f aca="false">SUM(I244:I245)</f>
        <v>12260684.52</v>
      </c>
      <c r="J246" s="29"/>
    </row>
    <row r="247" customFormat="false" ht="12.8" hidden="false" customHeight="false" outlineLevel="0" collapsed="false">
      <c r="A247" s="125" t="n">
        <v>1</v>
      </c>
      <c r="B247" s="148" t="s">
        <v>874</v>
      </c>
      <c r="C247" s="6" t="n">
        <v>2</v>
      </c>
      <c r="D247" s="6" t="n">
        <v>1984</v>
      </c>
      <c r="E247" s="6" t="s">
        <v>49</v>
      </c>
      <c r="F247" s="51" t="n">
        <v>6000000</v>
      </c>
      <c r="G247" s="15" t="n">
        <v>0</v>
      </c>
      <c r="H247" s="15" t="n">
        <v>0</v>
      </c>
      <c r="I247" s="206" t="n">
        <f aca="false">F247</f>
        <v>6000000</v>
      </c>
      <c r="J247" s="6" t="n">
        <v>2024</v>
      </c>
    </row>
    <row r="248" customFormat="false" ht="12.8" hidden="false" customHeight="false" outlineLevel="0" collapsed="false">
      <c r="A248" s="125" t="n">
        <v>2</v>
      </c>
      <c r="B248" s="148" t="s">
        <v>875</v>
      </c>
      <c r="C248" s="6" t="n">
        <v>3</v>
      </c>
      <c r="D248" s="6" t="n">
        <v>1995</v>
      </c>
      <c r="E248" s="6" t="s">
        <v>49</v>
      </c>
      <c r="F248" s="51" t="n">
        <v>9000000</v>
      </c>
      <c r="G248" s="15" t="n">
        <v>0</v>
      </c>
      <c r="H248" s="15" t="n">
        <v>0</v>
      </c>
      <c r="I248" s="206" t="n">
        <f aca="false">F248</f>
        <v>9000000</v>
      </c>
      <c r="J248" s="6" t="n">
        <v>2024</v>
      </c>
    </row>
    <row r="249" customFormat="false" ht="12.75" hidden="false" customHeight="true" outlineLevel="0" collapsed="false">
      <c r="A249" s="154" t="s">
        <v>876</v>
      </c>
      <c r="B249" s="154"/>
      <c r="C249" s="29" t="n">
        <f aca="false">SUM(C247:C248)</f>
        <v>5</v>
      </c>
      <c r="D249" s="29"/>
      <c r="E249" s="29"/>
      <c r="F249" s="207" t="n">
        <f aca="false">SUM(F247:F248)</f>
        <v>15000000</v>
      </c>
      <c r="G249" s="29" t="n">
        <f aca="false">SUM(G247:G248)</f>
        <v>0</v>
      </c>
      <c r="H249" s="29" t="n">
        <f aca="false">SUM(H247:H248)</f>
        <v>0</v>
      </c>
      <c r="I249" s="207" t="n">
        <f aca="false">SUM(I247:I248)</f>
        <v>15000000</v>
      </c>
      <c r="J249" s="29"/>
    </row>
    <row r="250" customFormat="false" ht="12.75" hidden="false" customHeight="true" outlineLevel="0" collapsed="false">
      <c r="A250" s="148" t="s">
        <v>397</v>
      </c>
      <c r="B250" s="148"/>
      <c r="C250" s="6"/>
      <c r="D250" s="6"/>
      <c r="E250" s="6"/>
      <c r="F250" s="51"/>
      <c r="G250" s="15"/>
      <c r="H250" s="15"/>
      <c r="I250" s="15"/>
      <c r="J250" s="6"/>
    </row>
    <row r="251" customFormat="false" ht="12.75" hidden="false" customHeight="true" outlineLevel="0" collapsed="false">
      <c r="A251" s="125" t="n">
        <v>1</v>
      </c>
      <c r="B251" s="126" t="s">
        <v>877</v>
      </c>
      <c r="C251" s="6" t="n">
        <v>4</v>
      </c>
      <c r="D251" s="6" t="s">
        <v>694</v>
      </c>
      <c r="E251" s="6" t="s">
        <v>58</v>
      </c>
      <c r="F251" s="51" t="n">
        <v>89627.34</v>
      </c>
      <c r="G251" s="15" t="n">
        <v>0</v>
      </c>
      <c r="H251" s="15" t="n">
        <v>0</v>
      </c>
      <c r="I251" s="206" t="n">
        <f aca="false">F251</f>
        <v>89627.34</v>
      </c>
      <c r="J251" s="6" t="n">
        <v>2022</v>
      </c>
    </row>
    <row r="252" customFormat="false" ht="12.75" hidden="false" customHeight="true" outlineLevel="0" collapsed="false">
      <c r="A252" s="125" t="n">
        <v>2</v>
      </c>
      <c r="B252" s="126" t="s">
        <v>878</v>
      </c>
      <c r="C252" s="6" t="n">
        <v>4</v>
      </c>
      <c r="D252" s="6" t="s">
        <v>773</v>
      </c>
      <c r="E252" s="6" t="s">
        <v>58</v>
      </c>
      <c r="F252" s="51" t="n">
        <v>89627.34</v>
      </c>
      <c r="G252" s="15" t="n">
        <v>0</v>
      </c>
      <c r="H252" s="15" t="n">
        <v>0</v>
      </c>
      <c r="I252" s="206" t="n">
        <f aca="false">F252</f>
        <v>89627.34</v>
      </c>
      <c r="J252" s="6" t="n">
        <v>2022</v>
      </c>
    </row>
    <row r="253" customFormat="false" ht="12.75" hidden="false" customHeight="true" outlineLevel="0" collapsed="false">
      <c r="A253" s="154" t="s">
        <v>879</v>
      </c>
      <c r="B253" s="154"/>
      <c r="C253" s="29"/>
      <c r="D253" s="80"/>
      <c r="E253" s="80"/>
      <c r="F253" s="207" t="n">
        <f aca="false">SUM(F251:F252)</f>
        <v>179254.68</v>
      </c>
      <c r="G253" s="60" t="n">
        <f aca="false">SUM(G251:G252)</f>
        <v>0</v>
      </c>
      <c r="H253" s="60" t="n">
        <f aca="false">SUM(H251:H252)</f>
        <v>0</v>
      </c>
      <c r="I253" s="207" t="n">
        <f aca="false">SUM(I251:I252)</f>
        <v>179254.68</v>
      </c>
      <c r="J253" s="80"/>
    </row>
    <row r="254" customFormat="false" ht="12.75" hidden="false" customHeight="true" outlineLevel="0" collapsed="false">
      <c r="A254" s="125" t="n">
        <v>1</v>
      </c>
      <c r="B254" s="126" t="s">
        <v>877</v>
      </c>
      <c r="C254" s="6" t="n">
        <v>4</v>
      </c>
      <c r="D254" s="6" t="s">
        <v>694</v>
      </c>
      <c r="E254" s="6" t="s">
        <v>58</v>
      </c>
      <c r="F254" s="51" t="n">
        <v>9823405.97</v>
      </c>
      <c r="G254" s="15" t="n">
        <v>0</v>
      </c>
      <c r="H254" s="15" t="n">
        <v>0</v>
      </c>
      <c r="I254" s="206" t="n">
        <f aca="false">F254</f>
        <v>9823405.97</v>
      </c>
      <c r="J254" s="6" t="n">
        <v>2023</v>
      </c>
    </row>
    <row r="255" customFormat="false" ht="12.75" hidden="false" customHeight="true" outlineLevel="0" collapsed="false">
      <c r="A255" s="125" t="n">
        <v>2</v>
      </c>
      <c r="B255" s="126" t="s">
        <v>878</v>
      </c>
      <c r="C255" s="6" t="n">
        <v>4</v>
      </c>
      <c r="D255" s="6" t="s">
        <v>773</v>
      </c>
      <c r="E255" s="6" t="s">
        <v>58</v>
      </c>
      <c r="F255" s="51" t="n">
        <v>9823977.29</v>
      </c>
      <c r="G255" s="15" t="n">
        <v>0</v>
      </c>
      <c r="H255" s="15" t="n">
        <v>0</v>
      </c>
      <c r="I255" s="206" t="n">
        <f aca="false">F255</f>
        <v>9823977.29</v>
      </c>
      <c r="J255" s="6" t="n">
        <v>2023</v>
      </c>
    </row>
    <row r="256" customFormat="false" ht="12.75" hidden="false" customHeight="true" outlineLevel="0" collapsed="false">
      <c r="A256" s="125" t="n">
        <v>3</v>
      </c>
      <c r="B256" s="148" t="s">
        <v>880</v>
      </c>
      <c r="C256" s="6" t="n">
        <v>5</v>
      </c>
      <c r="D256" s="6" t="s">
        <v>881</v>
      </c>
      <c r="E256" s="6" t="s">
        <v>49</v>
      </c>
      <c r="F256" s="109" t="n">
        <v>15000000</v>
      </c>
      <c r="G256" s="15" t="n">
        <v>0</v>
      </c>
      <c r="H256" s="15" t="n">
        <v>0</v>
      </c>
      <c r="I256" s="206" t="n">
        <f aca="false">F256</f>
        <v>15000000</v>
      </c>
      <c r="J256" s="6" t="n">
        <v>2023</v>
      </c>
    </row>
    <row r="257" customFormat="false" ht="12.75" hidden="false" customHeight="true" outlineLevel="0" collapsed="false">
      <c r="A257" s="125" t="n">
        <v>4</v>
      </c>
      <c r="B257" s="148" t="s">
        <v>882</v>
      </c>
      <c r="C257" s="6" t="n">
        <v>2</v>
      </c>
      <c r="D257" s="6" t="s">
        <v>883</v>
      </c>
      <c r="E257" s="6" t="s">
        <v>49</v>
      </c>
      <c r="F257" s="51" t="n">
        <v>6000000</v>
      </c>
      <c r="G257" s="15" t="n">
        <v>0</v>
      </c>
      <c r="H257" s="15" t="n">
        <v>0</v>
      </c>
      <c r="I257" s="206" t="n">
        <f aca="false">F257</f>
        <v>6000000</v>
      </c>
      <c r="J257" s="6" t="n">
        <v>2023</v>
      </c>
    </row>
    <row r="258" customFormat="false" ht="12.75" hidden="false" customHeight="true" outlineLevel="0" collapsed="false">
      <c r="A258" s="154" t="s">
        <v>884</v>
      </c>
      <c r="B258" s="154"/>
      <c r="C258" s="29" t="n">
        <f aca="false">SUM(C254:C257)</f>
        <v>15</v>
      </c>
      <c r="D258" s="29"/>
      <c r="E258" s="29"/>
      <c r="F258" s="207" t="n">
        <f aca="false">SUM(F254:F257)</f>
        <v>40647383.26</v>
      </c>
      <c r="G258" s="207" t="n">
        <f aca="false">SUM(G254:G257)</f>
        <v>0</v>
      </c>
      <c r="H258" s="207" t="n">
        <f aca="false">SUM(H254:H257)</f>
        <v>0</v>
      </c>
      <c r="I258" s="207" t="n">
        <f aca="false">SUM(I254:I257)</f>
        <v>40647383.26</v>
      </c>
      <c r="J258" s="29"/>
    </row>
    <row r="259" customFormat="false" ht="12.75" hidden="false" customHeight="true" outlineLevel="0" collapsed="false">
      <c r="A259" s="148" t="s">
        <v>645</v>
      </c>
      <c r="B259" s="148"/>
      <c r="C259" s="6"/>
      <c r="D259" s="6"/>
      <c r="E259" s="6"/>
      <c r="F259" s="51"/>
      <c r="G259" s="15"/>
      <c r="H259" s="15"/>
      <c r="I259" s="15"/>
      <c r="J259" s="6"/>
    </row>
    <row r="260" customFormat="false" ht="12.75" hidden="false" customHeight="true" outlineLevel="0" collapsed="false">
      <c r="A260" s="125" t="n">
        <v>1</v>
      </c>
      <c r="B260" s="148" t="s">
        <v>885</v>
      </c>
      <c r="C260" s="6" t="n">
        <v>1</v>
      </c>
      <c r="D260" s="6" t="s">
        <v>689</v>
      </c>
      <c r="E260" s="6" t="s">
        <v>49</v>
      </c>
      <c r="F260" s="51" t="n">
        <v>3000000</v>
      </c>
      <c r="G260" s="55" t="n">
        <v>0</v>
      </c>
      <c r="H260" s="55" t="n">
        <v>0</v>
      </c>
      <c r="I260" s="206" t="n">
        <f aca="false">F260</f>
        <v>3000000</v>
      </c>
      <c r="J260" s="6" t="n">
        <v>2023</v>
      </c>
    </row>
    <row r="261" customFormat="false" ht="12.75" hidden="false" customHeight="true" outlineLevel="0" collapsed="false">
      <c r="A261" s="125" t="n">
        <v>2</v>
      </c>
      <c r="B261" s="148" t="s">
        <v>886</v>
      </c>
      <c r="C261" s="6" t="n">
        <v>3</v>
      </c>
      <c r="D261" s="6" t="s">
        <v>667</v>
      </c>
      <c r="E261" s="6" t="s">
        <v>49</v>
      </c>
      <c r="F261" s="109" t="n">
        <v>9000000</v>
      </c>
      <c r="G261" s="55" t="n">
        <v>0</v>
      </c>
      <c r="H261" s="55" t="n">
        <v>0</v>
      </c>
      <c r="I261" s="206" t="n">
        <f aca="false">F261</f>
        <v>9000000</v>
      </c>
      <c r="J261" s="6" t="n">
        <v>2023</v>
      </c>
    </row>
    <row r="262" customFormat="false" ht="12.75" hidden="false" customHeight="true" outlineLevel="0" collapsed="false">
      <c r="A262" s="125" t="n">
        <v>3</v>
      </c>
      <c r="B262" s="148" t="s">
        <v>887</v>
      </c>
      <c r="C262" s="6" t="n">
        <v>1</v>
      </c>
      <c r="D262" s="6" t="s">
        <v>665</v>
      </c>
      <c r="E262" s="6" t="s">
        <v>49</v>
      </c>
      <c r="F262" s="51" t="n">
        <v>3000000</v>
      </c>
      <c r="G262" s="55" t="n">
        <v>0</v>
      </c>
      <c r="H262" s="55" t="n">
        <v>0</v>
      </c>
      <c r="I262" s="206" t="n">
        <f aca="false">F262</f>
        <v>3000000</v>
      </c>
      <c r="J262" s="6" t="n">
        <v>2023</v>
      </c>
    </row>
    <row r="263" customFormat="false" ht="12.75" hidden="false" customHeight="true" outlineLevel="0" collapsed="false">
      <c r="A263" s="125" t="n">
        <v>4</v>
      </c>
      <c r="B263" s="148" t="s">
        <v>888</v>
      </c>
      <c r="C263" s="6" t="n">
        <v>2</v>
      </c>
      <c r="D263" s="6" t="s">
        <v>694</v>
      </c>
      <c r="E263" s="6" t="s">
        <v>49</v>
      </c>
      <c r="F263" s="51" t="n">
        <v>6000000</v>
      </c>
      <c r="G263" s="55" t="n">
        <v>0</v>
      </c>
      <c r="H263" s="55" t="n">
        <v>0</v>
      </c>
      <c r="I263" s="206" t="n">
        <f aca="false">F263</f>
        <v>6000000</v>
      </c>
      <c r="J263" s="6" t="n">
        <v>2023</v>
      </c>
    </row>
    <row r="264" customFormat="false" ht="12.75" hidden="false" customHeight="true" outlineLevel="0" collapsed="false">
      <c r="A264" s="125" t="n">
        <v>5</v>
      </c>
      <c r="B264" s="148" t="s">
        <v>889</v>
      </c>
      <c r="C264" s="6" t="n">
        <v>3</v>
      </c>
      <c r="D264" s="6" t="s">
        <v>676</v>
      </c>
      <c r="E264" s="6" t="s">
        <v>49</v>
      </c>
      <c r="F264" s="109" t="n">
        <v>9000000</v>
      </c>
      <c r="G264" s="55" t="n">
        <v>0</v>
      </c>
      <c r="H264" s="55" t="n">
        <v>0</v>
      </c>
      <c r="I264" s="206" t="n">
        <f aca="false">F264</f>
        <v>9000000</v>
      </c>
      <c r="J264" s="6" t="n">
        <v>2023</v>
      </c>
    </row>
    <row r="265" customFormat="false" ht="12.75" hidden="false" customHeight="true" outlineLevel="0" collapsed="false">
      <c r="A265" s="125" t="n">
        <v>6</v>
      </c>
      <c r="B265" s="148" t="s">
        <v>890</v>
      </c>
      <c r="C265" s="6" t="n">
        <v>3</v>
      </c>
      <c r="D265" s="6" t="s">
        <v>438</v>
      </c>
      <c r="E265" s="6" t="s">
        <v>49</v>
      </c>
      <c r="F265" s="109" t="n">
        <v>9000000</v>
      </c>
      <c r="G265" s="55" t="n">
        <v>0</v>
      </c>
      <c r="H265" s="55" t="n">
        <v>0</v>
      </c>
      <c r="I265" s="206" t="n">
        <f aca="false">F265</f>
        <v>9000000</v>
      </c>
      <c r="J265" s="6" t="n">
        <v>2023</v>
      </c>
    </row>
    <row r="266" customFormat="false" ht="12.75" hidden="false" customHeight="true" outlineLevel="0" collapsed="false">
      <c r="A266" s="154" t="s">
        <v>891</v>
      </c>
      <c r="B266" s="154"/>
      <c r="C266" s="29" t="n">
        <f aca="false">SUM(C260:C265)</f>
        <v>13</v>
      </c>
      <c r="D266" s="29"/>
      <c r="E266" s="29"/>
      <c r="F266" s="207" t="n">
        <f aca="false">SUM(F260:F265)</f>
        <v>39000000</v>
      </c>
      <c r="G266" s="207" t="n">
        <f aca="false">SUM(G260:G265)</f>
        <v>0</v>
      </c>
      <c r="H266" s="207" t="n">
        <f aca="false">SUM(H260:H265)</f>
        <v>0</v>
      </c>
      <c r="I266" s="207" t="n">
        <f aca="false">SUM(I260:I265)</f>
        <v>39000000</v>
      </c>
      <c r="J266" s="29"/>
    </row>
    <row r="267" customFormat="false" ht="12.8" hidden="false" customHeight="false" outlineLevel="0" collapsed="false">
      <c r="A267" s="125" t="n">
        <v>1</v>
      </c>
      <c r="B267" s="148" t="s">
        <v>892</v>
      </c>
      <c r="C267" s="6" t="n">
        <v>1</v>
      </c>
      <c r="D267" s="6" t="s">
        <v>672</v>
      </c>
      <c r="E267" s="6" t="s">
        <v>49</v>
      </c>
      <c r="F267" s="51" t="n">
        <v>3000000</v>
      </c>
      <c r="G267" s="55" t="n">
        <v>0</v>
      </c>
      <c r="H267" s="55" t="n">
        <v>0</v>
      </c>
      <c r="I267" s="206" t="n">
        <f aca="false">F267</f>
        <v>3000000</v>
      </c>
      <c r="J267" s="6" t="n">
        <v>2024</v>
      </c>
    </row>
    <row r="268" customFormat="false" ht="12.75" hidden="false" customHeight="true" outlineLevel="0" collapsed="false">
      <c r="A268" s="154" t="s">
        <v>893</v>
      </c>
      <c r="B268" s="154"/>
      <c r="C268" s="29" t="n">
        <f aca="false">C267</f>
        <v>1</v>
      </c>
      <c r="D268" s="29"/>
      <c r="E268" s="29"/>
      <c r="F268" s="207" t="n">
        <f aca="false">F267</f>
        <v>3000000</v>
      </c>
      <c r="G268" s="29" t="n">
        <f aca="false">G267</f>
        <v>0</v>
      </c>
      <c r="H268" s="29" t="n">
        <f aca="false">H267</f>
        <v>0</v>
      </c>
      <c r="I268" s="207" t="n">
        <f aca="false">I267</f>
        <v>3000000</v>
      </c>
      <c r="J268" s="29"/>
    </row>
    <row r="269" customFormat="false" ht="12.75" hidden="false" customHeight="true" outlineLevel="0" collapsed="false">
      <c r="A269" s="148" t="s">
        <v>544</v>
      </c>
      <c r="B269" s="148"/>
      <c r="C269" s="17"/>
      <c r="D269" s="17"/>
      <c r="E269" s="17"/>
      <c r="F269" s="197"/>
      <c r="G269" s="15"/>
      <c r="H269" s="15"/>
      <c r="I269" s="19"/>
      <c r="J269" s="17"/>
    </row>
    <row r="270" customFormat="false" ht="12.75" hidden="false" customHeight="true" outlineLevel="0" collapsed="false">
      <c r="A270" s="125" t="n">
        <v>1</v>
      </c>
      <c r="B270" s="126" t="s">
        <v>894</v>
      </c>
      <c r="C270" s="6" t="n">
        <v>2</v>
      </c>
      <c r="D270" s="6" t="n">
        <v>1989</v>
      </c>
      <c r="E270" s="6" t="s">
        <v>58</v>
      </c>
      <c r="F270" s="51" t="n">
        <v>4772085.26</v>
      </c>
      <c r="G270" s="15" t="n">
        <v>0</v>
      </c>
      <c r="H270" s="15" t="n">
        <v>0</v>
      </c>
      <c r="I270" s="206" t="n">
        <f aca="false">F270</f>
        <v>4772085.26</v>
      </c>
      <c r="J270" s="6" t="n">
        <v>2022</v>
      </c>
    </row>
    <row r="271" customFormat="false" ht="12.75" hidden="false" customHeight="true" outlineLevel="0" collapsed="false">
      <c r="A271" s="154" t="s">
        <v>895</v>
      </c>
      <c r="B271" s="154"/>
      <c r="C271" s="29" t="n">
        <v>2</v>
      </c>
      <c r="D271" s="83"/>
      <c r="E271" s="83"/>
      <c r="F271" s="207" t="n">
        <f aca="false">SUM(F270)</f>
        <v>4772085.26</v>
      </c>
      <c r="G271" s="207" t="n">
        <f aca="false">SUM(G270)</f>
        <v>0</v>
      </c>
      <c r="H271" s="207" t="n">
        <f aca="false">SUM(H270)</f>
        <v>0</v>
      </c>
      <c r="I271" s="207" t="n">
        <f aca="false">SUM(I270)</f>
        <v>4772085.26</v>
      </c>
      <c r="J271" s="80"/>
    </row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4" customFormat="false" ht="12.8" hidden="false" customHeight="false" outlineLevel="0" collapsed="false">
      <c r="E304" s="1"/>
    </row>
  </sheetData>
  <autoFilter ref="A6:J271"/>
  <mergeCells count="25">
    <mergeCell ref="A3:A5"/>
    <mergeCell ref="B3:B5"/>
    <mergeCell ref="C3:C4"/>
    <mergeCell ref="D3:D5"/>
    <mergeCell ref="F3:I3"/>
    <mergeCell ref="J3:J5"/>
    <mergeCell ref="A7:B7"/>
    <mergeCell ref="A14:B14"/>
    <mergeCell ref="A47:B47"/>
    <mergeCell ref="A138:B138"/>
    <mergeCell ref="A205:B205"/>
    <mergeCell ref="A206:B206"/>
    <mergeCell ref="A224:B224"/>
    <mergeCell ref="A242:B242"/>
    <mergeCell ref="A243:B243"/>
    <mergeCell ref="A246:B246"/>
    <mergeCell ref="A249:B249"/>
    <mergeCell ref="A250:B250"/>
    <mergeCell ref="A253:B253"/>
    <mergeCell ref="A258:B258"/>
    <mergeCell ref="A259:B259"/>
    <mergeCell ref="A266:B266"/>
    <mergeCell ref="A268:B268"/>
    <mergeCell ref="A269:B269"/>
    <mergeCell ref="A271:B271"/>
  </mergeCells>
  <conditionalFormatting sqref="B19">
    <cfRule type="duplicateValues" priority="2" aboveAverage="0" equalAverage="0" bottom="0" percent="0" rank="0" text="" dxfId="0"/>
  </conditionalFormatting>
  <conditionalFormatting sqref="B20">
    <cfRule type="duplicateValues" priority="3" aboveAverage="0" equalAverage="0" bottom="0" percent="0" rank="0" text="" dxfId="1"/>
  </conditionalFormatting>
  <conditionalFormatting sqref="B21">
    <cfRule type="duplicateValues" priority="4" aboveAverage="0" equalAverage="0" bottom="0" percent="0" rank="0" text="" dxfId="2"/>
  </conditionalFormatting>
  <conditionalFormatting sqref="B27">
    <cfRule type="duplicateValues" priority="5" aboveAverage="0" equalAverage="0" bottom="0" percent="0" rank="0" text="" dxfId="3"/>
  </conditionalFormatting>
  <conditionalFormatting sqref="B29:B30 B18 B22:B26">
    <cfRule type="duplicateValues" priority="6" aboveAverage="0" equalAverage="0" bottom="0" percent="0" rank="0" text="" dxfId="4"/>
  </conditionalFormatting>
  <conditionalFormatting sqref="B31">
    <cfRule type="duplicateValues" priority="7" aboveAverage="0" equalAverage="0" bottom="0" percent="0" rank="0" text="" dxfId="5"/>
  </conditionalFormatting>
  <conditionalFormatting sqref="B32">
    <cfRule type="duplicateValues" priority="8" aboveAverage="0" equalAverage="0" bottom="0" percent="0" rank="0" text="" dxfId="6"/>
  </conditionalFormatting>
  <conditionalFormatting sqref="B33:B34">
    <cfRule type="duplicateValues" priority="9" aboveAverage="0" equalAverage="0" bottom="0" percent="0" rank="0" text="" dxfId="7"/>
  </conditionalFormatting>
  <conditionalFormatting sqref="B35">
    <cfRule type="duplicateValues" priority="10" aboveAverage="0" equalAverage="0" bottom="0" percent="0" rank="0" text="" dxfId="8"/>
  </conditionalFormatting>
  <conditionalFormatting sqref="B36">
    <cfRule type="duplicateValues" priority="11" aboveAverage="0" equalAverage="0" bottom="0" percent="0" rank="0" text="" dxfId="9"/>
  </conditionalFormatting>
  <conditionalFormatting sqref="B37">
    <cfRule type="duplicateValues" priority="12" aboveAverage="0" equalAverage="0" bottom="0" percent="0" rank="0" text="" dxfId="10"/>
  </conditionalFormatting>
  <conditionalFormatting sqref="B38">
    <cfRule type="duplicateValues" priority="13" aboveAverage="0" equalAverage="0" bottom="0" percent="0" rank="0" text="" dxfId="11"/>
  </conditionalFormatting>
  <conditionalFormatting sqref="B39">
    <cfRule type="duplicateValues" priority="14" aboveAverage="0" equalAverage="0" bottom="0" percent="0" rank="0" text="" dxfId="12"/>
  </conditionalFormatting>
  <conditionalFormatting sqref="B40:B42">
    <cfRule type="duplicateValues" priority="15" aboveAverage="0" equalAverage="0" bottom="0" percent="0" rank="0" text="" dxfId="13"/>
  </conditionalFormatting>
  <conditionalFormatting sqref="B43:B44">
    <cfRule type="duplicateValues" priority="16" aboveAverage="0" equalAverage="0" bottom="0" percent="0" rank="0" text="" dxfId="14"/>
  </conditionalFormatting>
  <conditionalFormatting sqref="B45">
    <cfRule type="duplicateValues" priority="17" aboveAverage="0" equalAverage="0" bottom="0" percent="0" rank="0" text="" dxfId="15"/>
  </conditionalFormatting>
  <conditionalFormatting sqref="B46">
    <cfRule type="duplicateValues" priority="18" aboveAverage="0" equalAverage="0" bottom="0" percent="0" rank="0" text="" dxfId="16"/>
  </conditionalFormatting>
  <conditionalFormatting sqref="B48">
    <cfRule type="duplicateValues" priority="19" aboveAverage="0" equalAverage="0" bottom="0" percent="0" rank="0" text="" dxfId="17"/>
  </conditionalFormatting>
  <conditionalFormatting sqref="B54">
    <cfRule type="duplicateValues" priority="20" aboveAverage="0" equalAverage="0" bottom="0" percent="0" rank="0" text="" dxfId="18"/>
  </conditionalFormatting>
  <conditionalFormatting sqref="B56:B57 B49:B53">
    <cfRule type="duplicateValues" priority="21" aboveAverage="0" equalAverage="0" bottom="0" percent="0" rank="0" text="" dxfId="19"/>
  </conditionalFormatting>
  <conditionalFormatting sqref="B58">
    <cfRule type="duplicateValues" priority="22" aboveAverage="0" equalAverage="0" bottom="0" percent="0" rank="0" text="" dxfId="20"/>
  </conditionalFormatting>
  <conditionalFormatting sqref="B59">
    <cfRule type="duplicateValues" priority="23" aboveAverage="0" equalAverage="0" bottom="0" percent="0" rank="0" text="" dxfId="21"/>
  </conditionalFormatting>
  <conditionalFormatting sqref="B60:B61">
    <cfRule type="duplicateValues" priority="24" aboveAverage="0" equalAverage="0" bottom="0" percent="0" rank="0" text="" dxfId="22"/>
  </conditionalFormatting>
  <conditionalFormatting sqref="B62">
    <cfRule type="duplicateValues" priority="25" aboveAverage="0" equalAverage="0" bottom="0" percent="0" rank="0" text="" dxfId="23"/>
  </conditionalFormatting>
  <conditionalFormatting sqref="B63">
    <cfRule type="duplicateValues" priority="26" aboveAverage="0" equalAverage="0" bottom="0" percent="0" rank="0" text="" dxfId="24"/>
  </conditionalFormatting>
  <conditionalFormatting sqref="B64">
    <cfRule type="duplicateValues" priority="27" aboveAverage="0" equalAverage="0" bottom="0" percent="0" rank="0" text="" dxfId="25"/>
  </conditionalFormatting>
  <conditionalFormatting sqref="B65">
    <cfRule type="duplicateValues" priority="28" aboveAverage="0" equalAverage="0" bottom="0" percent="0" rank="0" text="" dxfId="26"/>
  </conditionalFormatting>
  <conditionalFormatting sqref="B66">
    <cfRule type="duplicateValues" priority="29" aboveAverage="0" equalAverage="0" bottom="0" percent="0" rank="0" text="" dxfId="27"/>
  </conditionalFormatting>
  <conditionalFormatting sqref="B67:B69">
    <cfRule type="duplicateValues" priority="30" aboveAverage="0" equalAverage="0" bottom="0" percent="0" rank="0" text="" dxfId="28"/>
  </conditionalFormatting>
  <conditionalFormatting sqref="B70:B72">
    <cfRule type="duplicateValues" priority="31" aboveAverage="0" equalAverage="0" bottom="0" percent="0" rank="0" text="" dxfId="29"/>
  </conditionalFormatting>
  <conditionalFormatting sqref="B73">
    <cfRule type="duplicateValues" priority="32" aboveAverage="0" equalAverage="0" bottom="0" percent="0" rank="0" text="" dxfId="30"/>
  </conditionalFormatting>
  <conditionalFormatting sqref="B74">
    <cfRule type="duplicateValues" priority="33" aboveAverage="0" equalAverage="0" bottom="0" percent="0" rank="0" text="" dxfId="31"/>
  </conditionalFormatting>
  <conditionalFormatting sqref="B75">
    <cfRule type="duplicateValues" priority="34" aboveAverage="0" equalAverage="0" bottom="0" percent="0" rank="0" text="" dxfId="32"/>
  </conditionalFormatting>
  <conditionalFormatting sqref="B76">
    <cfRule type="duplicateValues" priority="35" aboveAverage="0" equalAverage="0" bottom="0" percent="0" rank="0" text="" dxfId="33"/>
  </conditionalFormatting>
  <conditionalFormatting sqref="B81">
    <cfRule type="duplicateValues" priority="36" aboveAverage="0" equalAverage="0" bottom="0" percent="0" rank="0" text="" dxfId="34"/>
  </conditionalFormatting>
  <conditionalFormatting sqref="B82">
    <cfRule type="duplicateValues" priority="37" aboveAverage="0" equalAverage="0" bottom="0" percent="0" rank="0" text="" dxfId="35"/>
  </conditionalFormatting>
  <conditionalFormatting sqref="B83">
    <cfRule type="duplicateValues" priority="38" aboveAverage="0" equalAverage="0" bottom="0" percent="0" rank="0" text="" dxfId="36"/>
  </conditionalFormatting>
  <conditionalFormatting sqref="B84">
    <cfRule type="duplicateValues" priority="39" aboveAverage="0" equalAverage="0" bottom="0" percent="0" rank="0" text="" dxfId="37"/>
  </conditionalFormatting>
  <conditionalFormatting sqref="B85:B86">
    <cfRule type="duplicateValues" priority="40" aboveAverage="0" equalAverage="0" bottom="0" percent="0" rank="0" text="" dxfId="38"/>
  </conditionalFormatting>
  <conditionalFormatting sqref="B87:B88">
    <cfRule type="duplicateValues" priority="41" aboveAverage="0" equalAverage="0" bottom="0" percent="0" rank="0" text="" dxfId="39"/>
  </conditionalFormatting>
  <conditionalFormatting sqref="B90">
    <cfRule type="duplicateValues" priority="42" aboveAverage="0" equalAverage="0" bottom="0" percent="0" rank="0" text="" dxfId="40"/>
  </conditionalFormatting>
  <conditionalFormatting sqref="B91">
    <cfRule type="duplicateValues" priority="43" aboveAverage="0" equalAverage="0" bottom="0" percent="0" rank="0" text="" dxfId="41"/>
  </conditionalFormatting>
  <conditionalFormatting sqref="B137">
    <cfRule type="duplicateValues" priority="44" aboveAverage="0" equalAverage="0" bottom="0" percent="0" rank="0" text="" dxfId="42"/>
  </conditionalFormatting>
  <conditionalFormatting sqref="B143">
    <cfRule type="duplicateValues" priority="45" aboveAverage="0" equalAverage="0" bottom="0" percent="0" rank="0" text="" dxfId="43"/>
  </conditionalFormatting>
  <conditionalFormatting sqref="B144">
    <cfRule type="duplicateValues" priority="46" aboveAverage="0" equalAverage="0" bottom="0" percent="0" rank="0" text="" dxfId="44"/>
  </conditionalFormatting>
  <conditionalFormatting sqref="B145">
    <cfRule type="duplicateValues" priority="47" aboveAverage="0" equalAverage="0" bottom="0" percent="0" rank="0" text="" dxfId="45"/>
  </conditionalFormatting>
  <conditionalFormatting sqref="B148">
    <cfRule type="duplicateValues" priority="48" aboveAverage="0" equalAverage="0" bottom="0" percent="0" rank="0" text="" dxfId="46"/>
  </conditionalFormatting>
  <conditionalFormatting sqref="B149">
    <cfRule type="duplicateValues" priority="49" aboveAverage="0" equalAverage="0" bottom="0" percent="0" rank="0" text="" dxfId="47"/>
  </conditionalFormatting>
  <conditionalFormatting sqref="B150:B154">
    <cfRule type="duplicateValues" priority="50" aboveAverage="0" equalAverage="0" bottom="0" percent="0" rank="0" text="" dxfId="48"/>
  </conditionalFormatting>
  <conditionalFormatting sqref="B155:B157">
    <cfRule type="duplicateValues" priority="51" aboveAverage="0" equalAverage="0" bottom="0" percent="0" rank="0" text="" dxfId="49"/>
  </conditionalFormatting>
  <conditionalFormatting sqref="B159:B160">
    <cfRule type="duplicateValues" priority="52" aboveAverage="0" equalAverage="0" bottom="0" percent="0" rank="0" text="" dxfId="50"/>
  </conditionalFormatting>
  <conditionalFormatting sqref="B163">
    <cfRule type="duplicateValues" priority="53" aboveAverage="0" equalAverage="0" bottom="0" percent="0" rank="0" text="" dxfId="51"/>
  </conditionalFormatting>
  <conditionalFormatting sqref="B99:B136 B89 B77:B80">
    <cfRule type="duplicateValues" priority="54" aboveAverage="0" equalAverage="0" bottom="0" percent="0" rank="0" text="" dxfId="52"/>
  </conditionalFormatting>
  <conditionalFormatting sqref="B15">
    <cfRule type="duplicateValues" priority="55" aboveAverage="0" equalAverage="0" bottom="0" percent="0" rank="0" text="" dxfId="53"/>
  </conditionalFormatting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6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66"/>
  <sheetViews>
    <sheetView showFormulas="false" showGridLines="true" showRowColHeaders="true" showZeros="true" rightToLeft="false" tabSelected="false" showOutlineSymbols="true" defaultGridColor="true" view="normal" topLeftCell="A1" colorId="64" zoomScale="82" zoomScaleNormal="82" zoomScalePageLayoutView="100" workbookViewId="0">
      <selection pane="topLeft" activeCell="A1" activeCellId="0" sqref="A1"/>
    </sheetView>
  </sheetViews>
  <sheetFormatPr defaultColWidth="8.69140625" defaultRowHeight="12.8" zeroHeight="false" outlineLevelRow="0" outlineLevelCol="0"/>
  <cols>
    <col collapsed="false" customWidth="true" hidden="false" outlineLevel="0" max="1" min="1" style="0" width="5.84"/>
    <col collapsed="false" customWidth="true" hidden="false" outlineLevel="0" max="2" min="2" style="0" width="76.5"/>
    <col collapsed="false" customWidth="true" hidden="false" outlineLevel="0" max="3" min="3" style="0" width="14.16"/>
    <col collapsed="false" customWidth="true" hidden="false" outlineLevel="0" max="4" min="4" style="0" width="13.5"/>
    <col collapsed="false" customWidth="true" hidden="false" outlineLevel="0" max="5" min="5" style="0" width="15.98"/>
    <col collapsed="false" customWidth="true" hidden="false" outlineLevel="0" max="6" min="6" style="0" width="8.83"/>
    <col collapsed="false" customWidth="true" hidden="false" outlineLevel="0" max="7" min="7" style="0" width="9.83"/>
    <col collapsed="false" customWidth="true" hidden="false" outlineLevel="0" max="8" min="8" style="0" width="9.16"/>
    <col collapsed="false" customWidth="true" hidden="false" outlineLevel="0" max="9" min="9" style="0" width="18.33"/>
    <col collapsed="false" customWidth="true" hidden="false" outlineLevel="0" max="10" min="10" style="0" width="17.5"/>
    <col collapsed="false" customWidth="true" hidden="false" outlineLevel="0" max="11" min="11" style="0" width="15.64"/>
    <col collapsed="false" customWidth="true" hidden="false" outlineLevel="0" max="12" min="12" style="0" width="17.17"/>
    <col collapsed="false" customWidth="true" hidden="false" outlineLevel="0" max="13" min="13" style="0" width="13.17"/>
    <col collapsed="false" customWidth="true" hidden="false" outlineLevel="0" max="14" min="14" style="0" width="21.67"/>
    <col collapsed="false" customWidth="true" hidden="false" outlineLevel="0" max="1024" min="976" style="0" width="12.83"/>
  </cols>
  <sheetData>
    <row r="1" customFormat="false" ht="12.75" hidden="false" customHeight="true" outlineLevel="0" collapsed="false">
      <c r="A1" s="214" t="s">
        <v>896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</row>
    <row r="2" customFormat="false" ht="12.8" hidden="false" customHeight="false" outlineLevel="0" collapsed="false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customFormat="false" ht="48" hidden="false" customHeight="true" outlineLevel="0" collapsed="false">
      <c r="A3" s="6" t="s">
        <v>3</v>
      </c>
      <c r="B3" s="6" t="s">
        <v>617</v>
      </c>
      <c r="C3" s="215" t="s">
        <v>897</v>
      </c>
      <c r="D3" s="215" t="s">
        <v>898</v>
      </c>
      <c r="E3" s="215" t="s">
        <v>7</v>
      </c>
      <c r="F3" s="57" t="s">
        <v>899</v>
      </c>
      <c r="G3" s="57" t="s">
        <v>900</v>
      </c>
      <c r="H3" s="57" t="s">
        <v>901</v>
      </c>
      <c r="I3" s="57" t="s">
        <v>618</v>
      </c>
      <c r="J3" s="57" t="s">
        <v>630</v>
      </c>
      <c r="K3" s="57" t="s">
        <v>626</v>
      </c>
      <c r="L3" s="57" t="s">
        <v>627</v>
      </c>
      <c r="M3" s="57" t="s">
        <v>16</v>
      </c>
    </row>
    <row r="4" customFormat="false" ht="12.8" hidden="false" customHeight="false" outlineLevel="0" collapsed="false">
      <c r="A4" s="6"/>
      <c r="B4" s="6"/>
      <c r="C4" s="215"/>
      <c r="D4" s="215"/>
      <c r="E4" s="215"/>
      <c r="F4" s="57"/>
      <c r="G4" s="57"/>
      <c r="H4" s="57"/>
      <c r="I4" s="57" t="s">
        <v>26</v>
      </c>
      <c r="J4" s="57" t="s">
        <v>26</v>
      </c>
      <c r="K4" s="57" t="s">
        <v>26</v>
      </c>
      <c r="L4" s="57" t="s">
        <v>26</v>
      </c>
      <c r="M4" s="57"/>
    </row>
    <row r="5" customFormat="false" ht="12.8" hidden="false" customHeight="false" outlineLevel="0" collapsed="false">
      <c r="A5" s="6" t="n">
        <v>1</v>
      </c>
      <c r="B5" s="6" t="n">
        <v>2</v>
      </c>
      <c r="C5" s="215" t="n">
        <v>3</v>
      </c>
      <c r="D5" s="215" t="n">
        <v>4</v>
      </c>
      <c r="E5" s="215" t="n">
        <v>5</v>
      </c>
      <c r="F5" s="57" t="n">
        <v>6</v>
      </c>
      <c r="G5" s="57" t="n">
        <v>7</v>
      </c>
      <c r="H5" s="57" t="n">
        <v>8</v>
      </c>
      <c r="I5" s="57" t="n">
        <v>9</v>
      </c>
      <c r="J5" s="57" t="n">
        <v>10</v>
      </c>
      <c r="K5" s="57" t="n">
        <v>11</v>
      </c>
      <c r="L5" s="57" t="n">
        <v>12</v>
      </c>
      <c r="M5" s="57" t="n">
        <v>13</v>
      </c>
    </row>
    <row r="6" customFormat="false" ht="12.75" hidden="false" customHeight="true" outlineLevel="0" collapsed="false">
      <c r="A6" s="154" t="s">
        <v>660</v>
      </c>
      <c r="B6" s="154"/>
      <c r="C6" s="216"/>
      <c r="D6" s="216"/>
      <c r="E6" s="216"/>
      <c r="F6" s="217"/>
      <c r="G6" s="217"/>
      <c r="H6" s="217"/>
      <c r="I6" s="144" t="n">
        <f aca="false">I7+I8</f>
        <v>72588647.9231694</v>
      </c>
      <c r="J6" s="144" t="n">
        <f aca="false">J7+J8</f>
        <v>66940579.361</v>
      </c>
      <c r="K6" s="144" t="n">
        <f aca="false">K7+K8</f>
        <v>4215540.17378</v>
      </c>
      <c r="L6" s="144" t="n">
        <f aca="false">L7+L8</f>
        <v>1432528.3883894</v>
      </c>
      <c r="M6" s="218"/>
    </row>
    <row r="7" customFormat="false" ht="12.75" hidden="false" customHeight="true" outlineLevel="0" collapsed="false">
      <c r="A7" s="158"/>
      <c r="B7" s="154" t="s">
        <v>51</v>
      </c>
      <c r="C7" s="219"/>
      <c r="D7" s="216"/>
      <c r="E7" s="216"/>
      <c r="F7" s="217"/>
      <c r="G7" s="217"/>
      <c r="H7" s="217"/>
      <c r="I7" s="144" t="n">
        <f aca="false">I27+I53+I66</f>
        <v>6846938.27458</v>
      </c>
      <c r="J7" s="144" t="n">
        <f aca="false">J27+J53+J66</f>
        <v>2689774</v>
      </c>
      <c r="K7" s="144" t="n">
        <f aca="false">K27+K53+K66</f>
        <v>4099603.11378</v>
      </c>
      <c r="L7" s="144" t="n">
        <f aca="false">L27+L53+L66</f>
        <v>57561.1608</v>
      </c>
      <c r="M7" s="218"/>
    </row>
    <row r="8" customFormat="false" ht="12.75" hidden="false" customHeight="true" outlineLevel="0" collapsed="false">
      <c r="A8" s="158"/>
      <c r="B8" s="154" t="s">
        <v>54</v>
      </c>
      <c r="C8" s="219"/>
      <c r="D8" s="216"/>
      <c r="E8" s="216"/>
      <c r="F8" s="217"/>
      <c r="G8" s="217"/>
      <c r="H8" s="217"/>
      <c r="I8" s="144" t="n">
        <f aca="false">I44+I60+I63</f>
        <v>65741709.6485894</v>
      </c>
      <c r="J8" s="144" t="n">
        <f aca="false">J44+J60+J63</f>
        <v>64250805.361</v>
      </c>
      <c r="K8" s="144" t="n">
        <f aca="false">K44+K60+K63</f>
        <v>115937.06</v>
      </c>
      <c r="L8" s="144" t="n">
        <f aca="false">L44+L60+L63</f>
        <v>1374967.2275894</v>
      </c>
      <c r="M8" s="218"/>
    </row>
    <row r="9" customFormat="false" ht="12.75" hidden="false" customHeight="true" outlineLevel="0" collapsed="false">
      <c r="A9" s="148" t="s">
        <v>56</v>
      </c>
      <c r="B9" s="148"/>
      <c r="C9" s="215"/>
      <c r="D9" s="215"/>
      <c r="E9" s="215"/>
      <c r="F9" s="57"/>
      <c r="G9" s="57"/>
      <c r="H9" s="57"/>
      <c r="I9" s="57"/>
      <c r="J9" s="57"/>
      <c r="K9" s="57"/>
      <c r="L9" s="57"/>
      <c r="M9" s="57"/>
      <c r="N9" s="7"/>
    </row>
    <row r="10" customFormat="false" ht="12.75" hidden="false" customHeight="true" outlineLevel="0" collapsed="false">
      <c r="A10" s="6" t="n">
        <v>1</v>
      </c>
      <c r="B10" s="45" t="s">
        <v>902</v>
      </c>
      <c r="C10" s="66" t="n">
        <v>1964</v>
      </c>
      <c r="D10" s="215" t="s">
        <v>903</v>
      </c>
      <c r="E10" s="6" t="s">
        <v>79</v>
      </c>
      <c r="F10" s="57" t="n">
        <v>5</v>
      </c>
      <c r="G10" s="57" t="n">
        <v>2</v>
      </c>
      <c r="H10" s="57" t="n">
        <v>47</v>
      </c>
      <c r="I10" s="51" t="n">
        <f aca="false">J10+K10+L10</f>
        <v>1832448.1208</v>
      </c>
      <c r="J10" s="210" t="n">
        <v>1609822</v>
      </c>
      <c r="K10" s="220" t="n">
        <v>188175.93</v>
      </c>
      <c r="L10" s="220" t="n">
        <f aca="false">J10*0.0214</f>
        <v>34450.1908</v>
      </c>
      <c r="M10" s="6" t="n">
        <v>2023</v>
      </c>
      <c r="N10" s="7"/>
    </row>
    <row r="11" customFormat="false" ht="12.75" hidden="false" customHeight="true" outlineLevel="0" collapsed="false">
      <c r="A11" s="6" t="n">
        <f aca="false">A10+1</f>
        <v>2</v>
      </c>
      <c r="B11" s="45" t="s">
        <v>167</v>
      </c>
      <c r="C11" s="66" t="n">
        <v>1963</v>
      </c>
      <c r="D11" s="215" t="s">
        <v>903</v>
      </c>
      <c r="E11" s="6" t="s">
        <v>79</v>
      </c>
      <c r="F11" s="57" t="n">
        <v>4</v>
      </c>
      <c r="G11" s="57" t="n">
        <v>2</v>
      </c>
      <c r="H11" s="57" t="n">
        <v>30</v>
      </c>
      <c r="I11" s="51" t="n">
        <f aca="false">J11+K11+L11</f>
        <v>79049.0001</v>
      </c>
      <c r="J11" s="220" t="n">
        <v>0</v>
      </c>
      <c r="K11" s="220" t="n">
        <v>79049.0001</v>
      </c>
      <c r="L11" s="220" t="n">
        <f aca="false">J11*0.0214</f>
        <v>0</v>
      </c>
      <c r="M11" s="6" t="n">
        <v>2023</v>
      </c>
      <c r="N11" s="7"/>
    </row>
    <row r="12" customFormat="false" ht="12.75" hidden="false" customHeight="true" outlineLevel="0" collapsed="false">
      <c r="A12" s="6" t="n">
        <f aca="false">A11+1</f>
        <v>3</v>
      </c>
      <c r="B12" s="95" t="s">
        <v>904</v>
      </c>
      <c r="C12" s="66" t="n">
        <v>1972</v>
      </c>
      <c r="D12" s="215" t="s">
        <v>903</v>
      </c>
      <c r="E12" s="6" t="s">
        <v>62</v>
      </c>
      <c r="F12" s="57" t="n">
        <v>5</v>
      </c>
      <c r="G12" s="57" t="n">
        <v>4</v>
      </c>
      <c r="H12" s="57" t="n">
        <v>70</v>
      </c>
      <c r="I12" s="51" t="n">
        <f aca="false">J12+K12+L12</f>
        <v>212419.79</v>
      </c>
      <c r="J12" s="220" t="n">
        <v>0</v>
      </c>
      <c r="K12" s="220" t="n">
        <v>212419.79</v>
      </c>
      <c r="L12" s="220" t="n">
        <f aca="false">J12*0.0214</f>
        <v>0</v>
      </c>
      <c r="M12" s="6" t="n">
        <v>2023</v>
      </c>
      <c r="N12" s="7"/>
    </row>
    <row r="13" customFormat="false" ht="12.75" hidden="false" customHeight="true" outlineLevel="0" collapsed="false">
      <c r="A13" s="6" t="n">
        <f aca="false">A12+1</f>
        <v>4</v>
      </c>
      <c r="B13" s="95" t="s">
        <v>905</v>
      </c>
      <c r="C13" s="66" t="n">
        <v>1963</v>
      </c>
      <c r="D13" s="215" t="s">
        <v>903</v>
      </c>
      <c r="E13" s="6" t="s">
        <v>79</v>
      </c>
      <c r="F13" s="57" t="n">
        <v>5</v>
      </c>
      <c r="G13" s="57" t="n">
        <v>4</v>
      </c>
      <c r="H13" s="57" t="n">
        <v>72</v>
      </c>
      <c r="I13" s="51" t="n">
        <f aca="false">J13+K13+L13</f>
        <v>245660.766</v>
      </c>
      <c r="J13" s="220" t="n">
        <v>0</v>
      </c>
      <c r="K13" s="220" t="n">
        <v>245660.766</v>
      </c>
      <c r="L13" s="220" t="n">
        <f aca="false">J13*0.0214</f>
        <v>0</v>
      </c>
      <c r="M13" s="6" t="n">
        <v>2023</v>
      </c>
      <c r="N13" s="7"/>
    </row>
    <row r="14" customFormat="false" ht="12.75" hidden="false" customHeight="true" outlineLevel="0" collapsed="false">
      <c r="A14" s="6" t="n">
        <f aca="false">A13+1</f>
        <v>5</v>
      </c>
      <c r="B14" s="95" t="s">
        <v>906</v>
      </c>
      <c r="C14" s="66" t="n">
        <v>1976</v>
      </c>
      <c r="D14" s="215" t="s">
        <v>907</v>
      </c>
      <c r="E14" s="6" t="s">
        <v>79</v>
      </c>
      <c r="F14" s="57" t="n">
        <v>5</v>
      </c>
      <c r="G14" s="57" t="n">
        <v>6</v>
      </c>
      <c r="H14" s="57" t="n">
        <v>100</v>
      </c>
      <c r="I14" s="51" t="n">
        <f aca="false">J14+K14+L14</f>
        <v>245448.99</v>
      </c>
      <c r="J14" s="220" t="n">
        <v>0</v>
      </c>
      <c r="K14" s="220" t="n">
        <v>245448.99</v>
      </c>
      <c r="L14" s="220" t="n">
        <f aca="false">J14*0.0214</f>
        <v>0</v>
      </c>
      <c r="M14" s="6" t="n">
        <v>2023</v>
      </c>
      <c r="N14" s="7"/>
    </row>
    <row r="15" customFormat="false" ht="12.75" hidden="false" customHeight="true" outlineLevel="0" collapsed="false">
      <c r="A15" s="6" t="n">
        <f aca="false">A14+1</f>
        <v>6</v>
      </c>
      <c r="B15" s="95" t="s">
        <v>908</v>
      </c>
      <c r="C15" s="66" t="n">
        <v>1951</v>
      </c>
      <c r="D15" s="215" t="s">
        <v>907</v>
      </c>
      <c r="E15" s="6" t="s">
        <v>79</v>
      </c>
      <c r="F15" s="57" t="n">
        <v>3</v>
      </c>
      <c r="G15" s="57" t="n">
        <v>2</v>
      </c>
      <c r="H15" s="57" t="n">
        <v>24</v>
      </c>
      <c r="I15" s="51" t="n">
        <f aca="false">J15+K15+L15</f>
        <v>275154.6408</v>
      </c>
      <c r="J15" s="220" t="n">
        <v>0</v>
      </c>
      <c r="K15" s="220" t="n">
        <v>275154.6408</v>
      </c>
      <c r="L15" s="220" t="n">
        <f aca="false">J15*0.0214</f>
        <v>0</v>
      </c>
      <c r="M15" s="6" t="n">
        <v>2023</v>
      </c>
      <c r="N15" s="7"/>
    </row>
    <row r="16" customFormat="false" ht="12.75" hidden="false" customHeight="true" outlineLevel="0" collapsed="false">
      <c r="A16" s="6" t="n">
        <f aca="false">A15+1</f>
        <v>7</v>
      </c>
      <c r="B16" s="95" t="s">
        <v>126</v>
      </c>
      <c r="C16" s="66" t="n">
        <v>1951</v>
      </c>
      <c r="D16" s="215" t="s">
        <v>907</v>
      </c>
      <c r="E16" s="6" t="s">
        <v>79</v>
      </c>
      <c r="F16" s="57" t="n">
        <v>3</v>
      </c>
      <c r="G16" s="57" t="n">
        <v>2</v>
      </c>
      <c r="H16" s="57" t="n">
        <v>24</v>
      </c>
      <c r="I16" s="51" t="n">
        <f aca="false">J16+K16+L16</f>
        <v>95909.11488</v>
      </c>
      <c r="J16" s="220" t="n">
        <v>0</v>
      </c>
      <c r="K16" s="220" t="n">
        <v>95909.11488</v>
      </c>
      <c r="L16" s="220" t="n">
        <f aca="false">J16*0.0214</f>
        <v>0</v>
      </c>
      <c r="M16" s="6" t="n">
        <v>2023</v>
      </c>
      <c r="N16" s="7"/>
    </row>
    <row r="17" customFormat="false" ht="12.75" hidden="false" customHeight="true" outlineLevel="0" collapsed="false">
      <c r="A17" s="6" t="n">
        <f aca="false">A16+1</f>
        <v>8</v>
      </c>
      <c r="B17" s="95" t="s">
        <v>179</v>
      </c>
      <c r="C17" s="66" t="n">
        <v>1972</v>
      </c>
      <c r="D17" s="215" t="s">
        <v>903</v>
      </c>
      <c r="E17" s="6" t="s">
        <v>62</v>
      </c>
      <c r="F17" s="57" t="n">
        <v>5</v>
      </c>
      <c r="G17" s="57" t="n">
        <v>6</v>
      </c>
      <c r="H17" s="57" t="n">
        <v>96</v>
      </c>
      <c r="I17" s="51" t="n">
        <f aca="false">J17+K17+L17</f>
        <v>243474.85</v>
      </c>
      <c r="J17" s="220" t="n">
        <v>0</v>
      </c>
      <c r="K17" s="220" t="n">
        <v>243474.85</v>
      </c>
      <c r="L17" s="220" t="n">
        <f aca="false">J17*0.0214</f>
        <v>0</v>
      </c>
      <c r="M17" s="6" t="n">
        <v>2023</v>
      </c>
    </row>
    <row r="18" customFormat="false" ht="12.75" hidden="false" customHeight="true" outlineLevel="0" collapsed="false">
      <c r="A18" s="6" t="n">
        <f aca="false">A17+1</f>
        <v>9</v>
      </c>
      <c r="B18" s="95" t="s">
        <v>909</v>
      </c>
      <c r="C18" s="66" t="n">
        <v>1981</v>
      </c>
      <c r="D18" s="215" t="s">
        <v>907</v>
      </c>
      <c r="E18" s="6" t="s">
        <v>79</v>
      </c>
      <c r="F18" s="57" t="n">
        <v>5</v>
      </c>
      <c r="G18" s="57" t="n">
        <v>4</v>
      </c>
      <c r="H18" s="57" t="n">
        <v>68</v>
      </c>
      <c r="I18" s="51" t="n">
        <f aca="false">J18+K18+L18</f>
        <v>227958.9</v>
      </c>
      <c r="J18" s="220" t="n">
        <v>0</v>
      </c>
      <c r="K18" s="220" t="n">
        <v>227958.9</v>
      </c>
      <c r="L18" s="220" t="n">
        <f aca="false">J18*0.0214</f>
        <v>0</v>
      </c>
      <c r="M18" s="6" t="n">
        <v>2023</v>
      </c>
      <c r="N18" s="7"/>
    </row>
    <row r="19" customFormat="false" ht="12.75" hidden="false" customHeight="true" outlineLevel="0" collapsed="false">
      <c r="A19" s="6" t="n">
        <f aca="false">A18+1</f>
        <v>10</v>
      </c>
      <c r="B19" s="95" t="s">
        <v>910</v>
      </c>
      <c r="C19" s="66" t="n">
        <v>1977</v>
      </c>
      <c r="D19" s="215" t="s">
        <v>907</v>
      </c>
      <c r="E19" s="6" t="s">
        <v>79</v>
      </c>
      <c r="F19" s="57" t="n">
        <v>5</v>
      </c>
      <c r="G19" s="57" t="n">
        <v>4</v>
      </c>
      <c r="H19" s="57" t="n">
        <v>66</v>
      </c>
      <c r="I19" s="51" t="n">
        <f aca="false">J19+K19+L19</f>
        <v>227510.91</v>
      </c>
      <c r="J19" s="220" t="n">
        <v>0</v>
      </c>
      <c r="K19" s="220" t="n">
        <v>227510.91</v>
      </c>
      <c r="L19" s="220" t="n">
        <f aca="false">J19*0.0214</f>
        <v>0</v>
      </c>
      <c r="M19" s="6" t="n">
        <v>2023</v>
      </c>
    </row>
    <row r="20" customFormat="false" ht="12.75" hidden="false" customHeight="true" outlineLevel="0" collapsed="false">
      <c r="A20" s="6" t="n">
        <f aca="false">A19+1</f>
        <v>11</v>
      </c>
      <c r="B20" s="95" t="s">
        <v>911</v>
      </c>
      <c r="C20" s="66" t="n">
        <v>1962</v>
      </c>
      <c r="D20" s="215" t="s">
        <v>907</v>
      </c>
      <c r="E20" s="6" t="s">
        <v>79</v>
      </c>
      <c r="F20" s="57" t="n">
        <v>3</v>
      </c>
      <c r="G20" s="57" t="n">
        <v>2</v>
      </c>
      <c r="H20" s="57" t="n">
        <v>22</v>
      </c>
      <c r="I20" s="51" t="n">
        <f aca="false">J20+K20+L20</f>
        <v>119888.18</v>
      </c>
      <c r="J20" s="220" t="n">
        <v>0</v>
      </c>
      <c r="K20" s="220" t="n">
        <v>119888.18</v>
      </c>
      <c r="L20" s="220" t="n">
        <f aca="false">J20*0.0214</f>
        <v>0</v>
      </c>
      <c r="M20" s="6" t="n">
        <v>2023</v>
      </c>
    </row>
    <row r="21" customFormat="false" ht="12.75" hidden="false" customHeight="true" outlineLevel="0" collapsed="false">
      <c r="A21" s="6" t="n">
        <f aca="false">A20+1</f>
        <v>12</v>
      </c>
      <c r="B21" s="95" t="s">
        <v>912</v>
      </c>
      <c r="C21" s="66" t="n">
        <v>1948</v>
      </c>
      <c r="D21" s="215" t="s">
        <v>907</v>
      </c>
      <c r="E21" s="6" t="s">
        <v>79</v>
      </c>
      <c r="F21" s="57" t="n">
        <v>2</v>
      </c>
      <c r="G21" s="57" t="n">
        <v>3</v>
      </c>
      <c r="H21" s="57" t="n">
        <v>16</v>
      </c>
      <c r="I21" s="51" t="n">
        <f aca="false">J21+K21+L21</f>
        <v>43913.34192</v>
      </c>
      <c r="J21" s="220" t="n">
        <v>0</v>
      </c>
      <c r="K21" s="220" t="n">
        <v>43913.34192</v>
      </c>
      <c r="L21" s="220" t="n">
        <f aca="false">J21*0.0214</f>
        <v>0</v>
      </c>
      <c r="M21" s="6" t="n">
        <v>2023</v>
      </c>
      <c r="N21" s="7"/>
    </row>
    <row r="22" customFormat="false" ht="12.75" hidden="false" customHeight="true" outlineLevel="0" collapsed="false">
      <c r="A22" s="6" t="n">
        <f aca="false">A21+1</f>
        <v>13</v>
      </c>
      <c r="B22" s="95" t="s">
        <v>913</v>
      </c>
      <c r="C22" s="66" t="n">
        <v>1958</v>
      </c>
      <c r="D22" s="215" t="s">
        <v>907</v>
      </c>
      <c r="E22" s="6" t="s">
        <v>79</v>
      </c>
      <c r="F22" s="57" t="n">
        <v>3</v>
      </c>
      <c r="G22" s="57" t="n">
        <v>2</v>
      </c>
      <c r="H22" s="57" t="n">
        <v>18</v>
      </c>
      <c r="I22" s="51" t="n">
        <f aca="false">J22+K22+L22</f>
        <v>86854.632</v>
      </c>
      <c r="J22" s="220" t="n">
        <v>0</v>
      </c>
      <c r="K22" s="220" t="n">
        <v>86854.632</v>
      </c>
      <c r="L22" s="220" t="n">
        <f aca="false">J22*0.0214</f>
        <v>0</v>
      </c>
      <c r="M22" s="6" t="n">
        <v>2023</v>
      </c>
    </row>
    <row r="23" customFormat="false" ht="12.75" hidden="false" customHeight="true" outlineLevel="0" collapsed="false">
      <c r="A23" s="6" t="n">
        <f aca="false">A22+1</f>
        <v>14</v>
      </c>
      <c r="B23" s="95" t="s">
        <v>914</v>
      </c>
      <c r="C23" s="66" t="n">
        <v>1961</v>
      </c>
      <c r="D23" s="215" t="s">
        <v>907</v>
      </c>
      <c r="E23" s="6" t="s">
        <v>79</v>
      </c>
      <c r="F23" s="57" t="n">
        <v>4</v>
      </c>
      <c r="G23" s="57" t="n">
        <v>2</v>
      </c>
      <c r="H23" s="57" t="n">
        <v>30</v>
      </c>
      <c r="I23" s="51" t="n">
        <f aca="false">J23+K23+L23</f>
        <v>153386.67</v>
      </c>
      <c r="J23" s="220" t="n">
        <v>0</v>
      </c>
      <c r="K23" s="210" t="n">
        <v>153386.67</v>
      </c>
      <c r="L23" s="220" t="n">
        <f aca="false">J23*0.0214</f>
        <v>0</v>
      </c>
      <c r="M23" s="6" t="n">
        <v>2023</v>
      </c>
    </row>
    <row r="24" customFormat="false" ht="12.75" hidden="false" customHeight="true" outlineLevel="0" collapsed="false">
      <c r="A24" s="6" t="n">
        <f aca="false">A23+1</f>
        <v>15</v>
      </c>
      <c r="B24" s="2" t="s">
        <v>915</v>
      </c>
      <c r="C24" s="66" t="n">
        <v>1971</v>
      </c>
      <c r="D24" s="215" t="s">
        <v>907</v>
      </c>
      <c r="E24" s="6" t="s">
        <v>79</v>
      </c>
      <c r="F24" s="57" t="n">
        <v>9</v>
      </c>
      <c r="G24" s="57" t="n">
        <v>1</v>
      </c>
      <c r="H24" s="57" t="n">
        <v>50</v>
      </c>
      <c r="I24" s="51" t="n">
        <f aca="false">J24+K24+L24</f>
        <v>173571.01</v>
      </c>
      <c r="J24" s="220" t="n">
        <v>0</v>
      </c>
      <c r="K24" s="210" t="n">
        <v>173571.01</v>
      </c>
      <c r="L24" s="220" t="n">
        <f aca="false">J24*0.0214</f>
        <v>0</v>
      </c>
      <c r="M24" s="6" t="n">
        <v>2023</v>
      </c>
    </row>
    <row r="25" customFormat="false" ht="12.75" hidden="false" customHeight="true" outlineLevel="0" collapsed="false">
      <c r="A25" s="6" t="n">
        <f aca="false">A24+1</f>
        <v>16</v>
      </c>
      <c r="B25" s="95" t="s">
        <v>916</v>
      </c>
      <c r="C25" s="66" t="n">
        <v>1978</v>
      </c>
      <c r="D25" s="215" t="s">
        <v>907</v>
      </c>
      <c r="E25" s="6" t="s">
        <v>79</v>
      </c>
      <c r="F25" s="57" t="n">
        <v>5</v>
      </c>
      <c r="G25" s="57" t="n">
        <v>2</v>
      </c>
      <c r="H25" s="57" t="n">
        <v>120</v>
      </c>
      <c r="I25" s="51" t="n">
        <f aca="false">J25+K25+L25</f>
        <v>243955.62</v>
      </c>
      <c r="J25" s="220" t="n">
        <v>0</v>
      </c>
      <c r="K25" s="210" t="n">
        <v>243955.62</v>
      </c>
      <c r="L25" s="220" t="n">
        <f aca="false">J25*0.0214</f>
        <v>0</v>
      </c>
      <c r="M25" s="6" t="n">
        <v>2023</v>
      </c>
    </row>
    <row r="26" customFormat="false" ht="12.75" hidden="false" customHeight="true" outlineLevel="0" collapsed="false">
      <c r="A26" s="6" t="n">
        <f aca="false">A25+1</f>
        <v>17</v>
      </c>
      <c r="B26" s="95" t="s">
        <v>917</v>
      </c>
      <c r="C26" s="66" t="n">
        <v>1957</v>
      </c>
      <c r="D26" s="215" t="s">
        <v>907</v>
      </c>
      <c r="E26" s="6" t="s">
        <v>79</v>
      </c>
      <c r="F26" s="57" t="n">
        <v>2</v>
      </c>
      <c r="G26" s="57" t="n">
        <v>2</v>
      </c>
      <c r="H26" s="57" t="n">
        <v>12</v>
      </c>
      <c r="I26" s="51" t="n">
        <f aca="false">J26+K26+L26</f>
        <v>81142.6</v>
      </c>
      <c r="J26" s="220" t="n">
        <v>0</v>
      </c>
      <c r="K26" s="210" t="n">
        <v>81142.6</v>
      </c>
      <c r="L26" s="220" t="n">
        <f aca="false">J26*0.0214</f>
        <v>0</v>
      </c>
      <c r="M26" s="6" t="n">
        <v>2023</v>
      </c>
    </row>
    <row r="27" customFormat="false" ht="12.75" hidden="false" customHeight="true" outlineLevel="0" collapsed="false">
      <c r="A27" s="154" t="s">
        <v>918</v>
      </c>
      <c r="B27" s="154"/>
      <c r="C27" s="165"/>
      <c r="D27" s="158"/>
      <c r="E27" s="221"/>
      <c r="F27" s="222"/>
      <c r="G27" s="222"/>
      <c r="H27" s="222"/>
      <c r="I27" s="144" t="n">
        <f aca="false">SUM(I10:I26)</f>
        <v>4587747.1365</v>
      </c>
      <c r="J27" s="223" t="n">
        <f aca="false">SUM(J10:J26)</f>
        <v>1609822</v>
      </c>
      <c r="K27" s="223" t="n">
        <f aca="false">SUM(K10:K26)</f>
        <v>2943474.9457</v>
      </c>
      <c r="L27" s="223" t="n">
        <f aca="false">SUM(L10:L26)</f>
        <v>34450.1908</v>
      </c>
      <c r="M27" s="158"/>
    </row>
    <row r="28" customFormat="false" ht="12.75" hidden="false" customHeight="true" outlineLevel="0" collapsed="false">
      <c r="A28" s="6" t="n">
        <v>1</v>
      </c>
      <c r="B28" s="45" t="s">
        <v>167</v>
      </c>
      <c r="C28" s="66" t="n">
        <v>1963</v>
      </c>
      <c r="D28" s="215" t="s">
        <v>903</v>
      </c>
      <c r="E28" s="6" t="s">
        <v>79</v>
      </c>
      <c r="F28" s="57" t="n">
        <v>4</v>
      </c>
      <c r="G28" s="57" t="n">
        <v>2</v>
      </c>
      <c r="H28" s="57" t="n">
        <v>30</v>
      </c>
      <c r="I28" s="51" t="n">
        <f aca="false">J28+K28+L28</f>
        <v>1345677.478369</v>
      </c>
      <c r="J28" s="220" t="n">
        <f aca="false">1206.1*1092.35</f>
        <v>1317483.335</v>
      </c>
      <c r="K28" s="220" t="n">
        <v>0</v>
      </c>
      <c r="L28" s="220" t="n">
        <f aca="false">J28*0.0214</f>
        <v>28194.143369</v>
      </c>
      <c r="M28" s="6" t="n">
        <v>2024</v>
      </c>
      <c r="N28" s="7"/>
    </row>
    <row r="29" customFormat="false" ht="12.75" hidden="false" customHeight="true" outlineLevel="0" collapsed="false">
      <c r="A29" s="6" t="n">
        <v>2</v>
      </c>
      <c r="B29" s="95" t="s">
        <v>904</v>
      </c>
      <c r="C29" s="66" t="n">
        <v>1972</v>
      </c>
      <c r="D29" s="215" t="s">
        <v>903</v>
      </c>
      <c r="E29" s="6" t="s">
        <v>62</v>
      </c>
      <c r="F29" s="57" t="n">
        <v>5</v>
      </c>
      <c r="G29" s="57" t="n">
        <v>4</v>
      </c>
      <c r="H29" s="57" t="n">
        <v>70</v>
      </c>
      <c r="I29" s="51" t="n">
        <f aca="false">J29+K29+L29</f>
        <v>5207861.809826</v>
      </c>
      <c r="J29" s="220" t="n">
        <v>5098748.59</v>
      </c>
      <c r="K29" s="220" t="n">
        <v>0</v>
      </c>
      <c r="L29" s="220" t="n">
        <f aca="false">J29*0.0214</f>
        <v>109113.219826</v>
      </c>
      <c r="M29" s="6" t="n">
        <v>2024</v>
      </c>
      <c r="N29" s="7"/>
    </row>
    <row r="30" customFormat="false" ht="12.75" hidden="false" customHeight="true" outlineLevel="0" collapsed="false">
      <c r="A30" s="6" t="n">
        <v>3</v>
      </c>
      <c r="B30" s="95" t="s">
        <v>905</v>
      </c>
      <c r="C30" s="66" t="n">
        <v>1963</v>
      </c>
      <c r="D30" s="215" t="s">
        <v>903</v>
      </c>
      <c r="E30" s="6" t="s">
        <v>79</v>
      </c>
      <c r="F30" s="57" t="n">
        <v>5</v>
      </c>
      <c r="G30" s="57" t="n">
        <v>4</v>
      </c>
      <c r="H30" s="57" t="n">
        <v>72</v>
      </c>
      <c r="I30" s="51" t="n">
        <f aca="false">J30+K30+L30</f>
        <v>4181965.10654</v>
      </c>
      <c r="J30" s="220" t="n">
        <v>4094346.1</v>
      </c>
      <c r="K30" s="220" t="n">
        <v>0</v>
      </c>
      <c r="L30" s="220" t="n">
        <f aca="false">J30*0.0214</f>
        <v>87619.00654</v>
      </c>
      <c r="M30" s="6" t="n">
        <v>2024</v>
      </c>
      <c r="N30" s="7"/>
    </row>
    <row r="31" customFormat="false" ht="12.75" hidden="false" customHeight="true" outlineLevel="0" collapsed="false">
      <c r="A31" s="6" t="n">
        <v>4</v>
      </c>
      <c r="B31" s="95" t="s">
        <v>906</v>
      </c>
      <c r="C31" s="66" t="n">
        <v>1976</v>
      </c>
      <c r="D31" s="215" t="s">
        <v>907</v>
      </c>
      <c r="E31" s="6" t="s">
        <v>79</v>
      </c>
      <c r="F31" s="57" t="n">
        <v>5</v>
      </c>
      <c r="G31" s="57" t="n">
        <v>6</v>
      </c>
      <c r="H31" s="57" t="n">
        <v>100</v>
      </c>
      <c r="I31" s="51" t="n">
        <f aca="false">J31+K31+L31</f>
        <v>3297266.923106</v>
      </c>
      <c r="J31" s="220" t="n">
        <v>3228183.79</v>
      </c>
      <c r="K31" s="220" t="n">
        <v>0</v>
      </c>
      <c r="L31" s="220" t="n">
        <f aca="false">J31*0.0214</f>
        <v>69083.133106</v>
      </c>
      <c r="M31" s="6" t="n">
        <v>2024</v>
      </c>
      <c r="N31" s="7"/>
    </row>
    <row r="32" customFormat="false" ht="12.75" hidden="false" customHeight="true" outlineLevel="0" collapsed="false">
      <c r="A32" s="6" t="n">
        <v>5</v>
      </c>
      <c r="B32" s="95" t="s">
        <v>908</v>
      </c>
      <c r="C32" s="66" t="n">
        <v>1951</v>
      </c>
      <c r="D32" s="215" t="s">
        <v>907</v>
      </c>
      <c r="E32" s="6" t="s">
        <v>79</v>
      </c>
      <c r="F32" s="57" t="n">
        <v>3</v>
      </c>
      <c r="G32" s="57" t="n">
        <v>2</v>
      </c>
      <c r="H32" s="57" t="n">
        <v>24</v>
      </c>
      <c r="I32" s="51" t="n">
        <f aca="false">J32+K32+L32</f>
        <v>4684049.168552</v>
      </c>
      <c r="J32" s="220" t="n">
        <v>4585910.68</v>
      </c>
      <c r="K32" s="220" t="n">
        <v>0</v>
      </c>
      <c r="L32" s="220" t="n">
        <f aca="false">J32*0.0214</f>
        <v>98138.488552</v>
      </c>
      <c r="M32" s="6" t="n">
        <v>2024</v>
      </c>
      <c r="N32" s="7"/>
    </row>
    <row r="33" customFormat="false" ht="12.75" hidden="false" customHeight="true" outlineLevel="0" collapsed="false">
      <c r="A33" s="6" t="n">
        <v>6</v>
      </c>
      <c r="B33" s="95" t="s">
        <v>126</v>
      </c>
      <c r="C33" s="66" t="n">
        <v>1951</v>
      </c>
      <c r="D33" s="215" t="s">
        <v>907</v>
      </c>
      <c r="E33" s="6" t="s">
        <v>79</v>
      </c>
      <c r="F33" s="57" t="n">
        <v>3</v>
      </c>
      <c r="G33" s="57" t="n">
        <v>2</v>
      </c>
      <c r="H33" s="57" t="n">
        <v>24</v>
      </c>
      <c r="I33" s="51" t="n">
        <f aca="false">J33+K33+L33</f>
        <v>1632692.8323072</v>
      </c>
      <c r="J33" s="220" t="n">
        <v>1598485.248</v>
      </c>
      <c r="K33" s="220" t="n">
        <v>0</v>
      </c>
      <c r="L33" s="220" t="n">
        <f aca="false">J33*0.0214</f>
        <v>34207.5843072</v>
      </c>
      <c r="M33" s="6" t="n">
        <v>2024</v>
      </c>
      <c r="N33" s="7"/>
    </row>
    <row r="34" customFormat="false" ht="12.75" hidden="false" customHeight="true" outlineLevel="0" collapsed="false">
      <c r="A34" s="6" t="n">
        <v>7</v>
      </c>
      <c r="B34" s="95" t="s">
        <v>179</v>
      </c>
      <c r="C34" s="66" t="n">
        <v>1972</v>
      </c>
      <c r="D34" s="215" t="s">
        <v>903</v>
      </c>
      <c r="E34" s="6" t="s">
        <v>62</v>
      </c>
      <c r="F34" s="57" t="n">
        <v>5</v>
      </c>
      <c r="G34" s="57" t="n">
        <v>6</v>
      </c>
      <c r="H34" s="57" t="n">
        <v>96</v>
      </c>
      <c r="I34" s="51" t="n">
        <f aca="false">J34+K34+L34</f>
        <v>5928821.5562914</v>
      </c>
      <c r="J34" s="220" t="n">
        <v>5804603.051</v>
      </c>
      <c r="K34" s="220" t="n">
        <v>0</v>
      </c>
      <c r="L34" s="220" t="n">
        <f aca="false">J34*0.0214</f>
        <v>124218.5052914</v>
      </c>
      <c r="M34" s="6" t="n">
        <v>2024</v>
      </c>
    </row>
    <row r="35" customFormat="false" ht="12.75" hidden="false" customHeight="true" outlineLevel="0" collapsed="false">
      <c r="A35" s="6" t="n">
        <v>8</v>
      </c>
      <c r="B35" s="95" t="s">
        <v>909</v>
      </c>
      <c r="C35" s="66" t="n">
        <v>1981</v>
      </c>
      <c r="D35" s="215" t="s">
        <v>907</v>
      </c>
      <c r="E35" s="6" t="s">
        <v>79</v>
      </c>
      <c r="F35" s="57" t="n">
        <v>5</v>
      </c>
      <c r="G35" s="57" t="n">
        <v>4</v>
      </c>
      <c r="H35" s="57" t="n">
        <v>68</v>
      </c>
      <c r="I35" s="51" t="n">
        <f aca="false">J35+K35+L35</f>
        <v>3634472.123386</v>
      </c>
      <c r="J35" s="220" t="n">
        <v>3558323.99</v>
      </c>
      <c r="K35" s="220" t="n">
        <v>0</v>
      </c>
      <c r="L35" s="220" t="n">
        <f aca="false">J35*0.0214</f>
        <v>76148.133386</v>
      </c>
      <c r="M35" s="6" t="n">
        <v>2024</v>
      </c>
      <c r="N35" s="7"/>
    </row>
    <row r="36" customFormat="false" ht="12.75" hidden="false" customHeight="true" outlineLevel="0" collapsed="false">
      <c r="A36" s="6" t="n">
        <v>9</v>
      </c>
      <c r="B36" s="95" t="s">
        <v>910</v>
      </c>
      <c r="C36" s="66" t="n">
        <v>1977</v>
      </c>
      <c r="D36" s="215" t="s">
        <v>907</v>
      </c>
      <c r="E36" s="6" t="s">
        <v>79</v>
      </c>
      <c r="F36" s="57" t="n">
        <v>5</v>
      </c>
      <c r="G36" s="57" t="n">
        <v>4</v>
      </c>
      <c r="H36" s="57" t="n">
        <v>66</v>
      </c>
      <c r="I36" s="51" t="n">
        <f aca="false">J36+K36+L36</f>
        <v>3559273.29498</v>
      </c>
      <c r="J36" s="220" t="n">
        <v>3484700.7</v>
      </c>
      <c r="K36" s="220" t="n">
        <v>0</v>
      </c>
      <c r="L36" s="220" t="n">
        <f aca="false">J36*0.0214</f>
        <v>74572.59498</v>
      </c>
      <c r="M36" s="6" t="n">
        <v>2024</v>
      </c>
    </row>
    <row r="37" customFormat="false" ht="12.75" hidden="false" customHeight="true" outlineLevel="0" collapsed="false">
      <c r="A37" s="6" t="n">
        <v>10</v>
      </c>
      <c r="B37" s="95" t="s">
        <v>911</v>
      </c>
      <c r="C37" s="66" t="n">
        <v>1962</v>
      </c>
      <c r="D37" s="215" t="s">
        <v>907</v>
      </c>
      <c r="E37" s="6" t="s">
        <v>79</v>
      </c>
      <c r="F37" s="57" t="n">
        <v>3</v>
      </c>
      <c r="G37" s="57" t="n">
        <v>2</v>
      </c>
      <c r="H37" s="57" t="n">
        <v>22</v>
      </c>
      <c r="I37" s="51" t="n">
        <f aca="false">J37+K37+L37</f>
        <v>1481160.0609904</v>
      </c>
      <c r="J37" s="220" t="n">
        <v>1450127.336</v>
      </c>
      <c r="K37" s="220" t="n">
        <v>0</v>
      </c>
      <c r="L37" s="220" t="n">
        <f aca="false">J37*0.0214</f>
        <v>31032.7249904</v>
      </c>
      <c r="M37" s="6" t="n">
        <v>2024</v>
      </c>
    </row>
    <row r="38" customFormat="false" ht="12.75" hidden="false" customHeight="true" outlineLevel="0" collapsed="false">
      <c r="A38" s="6" t="n">
        <v>11</v>
      </c>
      <c r="B38" s="95" t="s">
        <v>912</v>
      </c>
      <c r="C38" s="66" t="n">
        <v>1948</v>
      </c>
      <c r="D38" s="215" t="s">
        <v>907</v>
      </c>
      <c r="E38" s="6" t="s">
        <v>79</v>
      </c>
      <c r="F38" s="57" t="n">
        <v>2</v>
      </c>
      <c r="G38" s="57" t="n">
        <v>3</v>
      </c>
      <c r="H38" s="57" t="n">
        <v>16</v>
      </c>
      <c r="I38" s="51" t="n">
        <f aca="false">J38+K38+L38</f>
        <v>747551.4572848</v>
      </c>
      <c r="J38" s="220" t="n">
        <v>731889.032</v>
      </c>
      <c r="K38" s="220" t="n">
        <v>0</v>
      </c>
      <c r="L38" s="220" t="n">
        <f aca="false">J38*0.0214</f>
        <v>15662.4252848</v>
      </c>
      <c r="M38" s="6" t="n">
        <v>2024</v>
      </c>
      <c r="N38" s="7"/>
    </row>
    <row r="39" customFormat="false" ht="12.75" hidden="false" customHeight="true" outlineLevel="0" collapsed="false">
      <c r="A39" s="6" t="n">
        <v>12</v>
      </c>
      <c r="B39" s="95" t="s">
        <v>913</v>
      </c>
      <c r="C39" s="66" t="n">
        <v>1958</v>
      </c>
      <c r="D39" s="215" t="s">
        <v>907</v>
      </c>
      <c r="E39" s="6" t="s">
        <v>79</v>
      </c>
      <c r="F39" s="57" t="n">
        <v>3</v>
      </c>
      <c r="G39" s="57" t="n">
        <v>2</v>
      </c>
      <c r="H39" s="57" t="n">
        <v>18</v>
      </c>
      <c r="I39" s="51" t="n">
        <f aca="false">J39+K39+L39</f>
        <v>1478555.35208</v>
      </c>
      <c r="J39" s="220" t="n">
        <v>1447577.2</v>
      </c>
      <c r="K39" s="220" t="n">
        <v>0</v>
      </c>
      <c r="L39" s="220" t="n">
        <f aca="false">J39*0.0214</f>
        <v>30978.15208</v>
      </c>
      <c r="M39" s="6" t="n">
        <v>2024</v>
      </c>
    </row>
    <row r="40" customFormat="false" ht="12.75" hidden="false" customHeight="true" outlineLevel="0" collapsed="false">
      <c r="A40" s="6" t="n">
        <v>13</v>
      </c>
      <c r="B40" s="95" t="s">
        <v>914</v>
      </c>
      <c r="C40" s="66" t="n">
        <v>1961</v>
      </c>
      <c r="D40" s="215" t="s">
        <v>907</v>
      </c>
      <c r="E40" s="6" t="s">
        <v>79</v>
      </c>
      <c r="F40" s="57" t="n">
        <v>4</v>
      </c>
      <c r="G40" s="57" t="n">
        <v>2</v>
      </c>
      <c r="H40" s="57" t="n">
        <v>30</v>
      </c>
      <c r="I40" s="51" t="n">
        <f aca="false">J40+K40+L40</f>
        <v>1320892.76306</v>
      </c>
      <c r="J40" s="220" t="n">
        <v>1293217.9</v>
      </c>
      <c r="K40" s="220" t="n">
        <v>0</v>
      </c>
      <c r="L40" s="220" t="n">
        <f aca="false">J40*0.0214</f>
        <v>27674.86306</v>
      </c>
      <c r="M40" s="6" t="n">
        <v>2024</v>
      </c>
    </row>
    <row r="41" customFormat="false" ht="12.75" hidden="false" customHeight="true" outlineLevel="0" collapsed="false">
      <c r="A41" s="6" t="n">
        <v>14</v>
      </c>
      <c r="B41" s="2" t="s">
        <v>915</v>
      </c>
      <c r="C41" s="66" t="n">
        <v>1971</v>
      </c>
      <c r="D41" s="215" t="s">
        <v>907</v>
      </c>
      <c r="E41" s="6" t="s">
        <v>79</v>
      </c>
      <c r="F41" s="57" t="n">
        <v>9</v>
      </c>
      <c r="G41" s="57" t="n">
        <v>1</v>
      </c>
      <c r="H41" s="57" t="n">
        <v>50</v>
      </c>
      <c r="I41" s="51" t="n">
        <f aca="false">J41+K41+L41</f>
        <v>2954757.11</v>
      </c>
      <c r="J41" s="206" t="n">
        <v>2892850.12</v>
      </c>
      <c r="K41" s="220" t="n">
        <v>0</v>
      </c>
      <c r="L41" s="206" t="n">
        <v>61906.99</v>
      </c>
      <c r="M41" s="6" t="n">
        <v>2024</v>
      </c>
    </row>
    <row r="42" customFormat="false" ht="12.75" hidden="false" customHeight="true" outlineLevel="0" collapsed="false">
      <c r="A42" s="6" t="n">
        <v>15</v>
      </c>
      <c r="B42" s="95" t="s">
        <v>916</v>
      </c>
      <c r="C42" s="66" t="n">
        <v>1978</v>
      </c>
      <c r="D42" s="215" t="s">
        <v>907</v>
      </c>
      <c r="E42" s="6" t="s">
        <v>79</v>
      </c>
      <c r="F42" s="57" t="n">
        <v>5</v>
      </c>
      <c r="G42" s="57" t="n">
        <v>2</v>
      </c>
      <c r="H42" s="57" t="n">
        <v>120</v>
      </c>
      <c r="I42" s="51" t="n">
        <f aca="false">J42+K42+L42</f>
        <v>3774333.01</v>
      </c>
      <c r="J42" s="206" t="n">
        <v>3695254.56</v>
      </c>
      <c r="K42" s="220" t="n">
        <v>0</v>
      </c>
      <c r="L42" s="206" t="n">
        <v>79078.45</v>
      </c>
      <c r="M42" s="6" t="n">
        <v>2024</v>
      </c>
    </row>
    <row r="43" customFormat="false" ht="12.75" hidden="false" customHeight="true" outlineLevel="0" collapsed="false">
      <c r="A43" s="6" t="n">
        <v>16</v>
      </c>
      <c r="B43" s="95" t="s">
        <v>917</v>
      </c>
      <c r="C43" s="66" t="n">
        <v>1957</v>
      </c>
      <c r="D43" s="215" t="s">
        <v>907</v>
      </c>
      <c r="E43" s="6" t="s">
        <v>79</v>
      </c>
      <c r="F43" s="57" t="n">
        <v>2</v>
      </c>
      <c r="G43" s="57" t="n">
        <v>2</v>
      </c>
      <c r="H43" s="57" t="n">
        <v>12</v>
      </c>
      <c r="I43" s="51" t="n">
        <f aca="false">J43+K43+L43</f>
        <v>611646.94</v>
      </c>
      <c r="J43" s="206" t="n">
        <v>598831.94</v>
      </c>
      <c r="K43" s="220" t="n">
        <v>0</v>
      </c>
      <c r="L43" s="206" t="n">
        <v>12815</v>
      </c>
      <c r="M43" s="6" t="n">
        <v>2024</v>
      </c>
    </row>
    <row r="44" customFormat="false" ht="12.75" hidden="false" customHeight="true" outlineLevel="0" collapsed="false">
      <c r="A44" s="154" t="s">
        <v>919</v>
      </c>
      <c r="B44" s="154"/>
      <c r="C44" s="165"/>
      <c r="D44" s="158"/>
      <c r="E44" s="221"/>
      <c r="F44" s="222"/>
      <c r="G44" s="222"/>
      <c r="H44" s="222"/>
      <c r="I44" s="144" t="n">
        <f aca="false">SUM(I28:I43)</f>
        <v>45840976.9867728</v>
      </c>
      <c r="J44" s="223" t="n">
        <f aca="false">SUM(J28:J43)</f>
        <v>44880533.572</v>
      </c>
      <c r="K44" s="223" t="n">
        <f aca="false">SUM(K28:K43)</f>
        <v>0</v>
      </c>
      <c r="L44" s="223" t="n">
        <f aca="false">SUM(L28:L43)</f>
        <v>960443.4147728</v>
      </c>
      <c r="M44" s="158"/>
    </row>
    <row r="45" customFormat="false" ht="12.75" hidden="false" customHeight="true" outlineLevel="0" collapsed="false">
      <c r="A45" s="148" t="s">
        <v>227</v>
      </c>
      <c r="B45" s="148"/>
      <c r="C45" s="126"/>
      <c r="D45" s="125"/>
      <c r="E45" s="126"/>
      <c r="F45" s="126"/>
      <c r="G45" s="126"/>
      <c r="H45" s="126"/>
      <c r="I45" s="125"/>
      <c r="J45" s="224"/>
      <c r="K45" s="224"/>
      <c r="L45" s="224"/>
      <c r="M45" s="125"/>
    </row>
    <row r="46" customFormat="false" ht="12.75" hidden="false" customHeight="true" outlineLevel="0" collapsed="false">
      <c r="A46" s="6" t="n">
        <v>1</v>
      </c>
      <c r="B46" s="45" t="s">
        <v>262</v>
      </c>
      <c r="C46" s="6" t="n">
        <v>1937</v>
      </c>
      <c r="D46" s="6" t="s">
        <v>907</v>
      </c>
      <c r="E46" s="6" t="s">
        <v>79</v>
      </c>
      <c r="F46" s="6" t="n">
        <v>4</v>
      </c>
      <c r="G46" s="6" t="n">
        <v>4</v>
      </c>
      <c r="H46" s="6" t="n">
        <v>31</v>
      </c>
      <c r="I46" s="51" t="n">
        <f aca="false">J46+K46+L46</f>
        <v>1366078.5168</v>
      </c>
      <c r="J46" s="220" t="n">
        <v>1182312</v>
      </c>
      <c r="K46" s="220" t="n">
        <v>158465.04</v>
      </c>
      <c r="L46" s="220" t="n">
        <f aca="false">J46*0.0214</f>
        <v>25301.4768</v>
      </c>
      <c r="M46" s="6" t="n">
        <v>2023</v>
      </c>
      <c r="N46" s="7"/>
    </row>
    <row r="47" customFormat="false" ht="12.75" hidden="false" customHeight="true" outlineLevel="0" collapsed="false">
      <c r="A47" s="6" t="n">
        <v>2</v>
      </c>
      <c r="B47" s="45" t="s">
        <v>920</v>
      </c>
      <c r="C47" s="6" t="n">
        <v>1967</v>
      </c>
      <c r="D47" s="6" t="s">
        <v>903</v>
      </c>
      <c r="E47" s="6" t="s">
        <v>79</v>
      </c>
      <c r="F47" s="6" t="n">
        <v>5</v>
      </c>
      <c r="G47" s="6" t="n">
        <v>2</v>
      </c>
      <c r="H47" s="6" t="n">
        <v>9</v>
      </c>
      <c r="I47" s="51" t="n">
        <f aca="false">J47+K47+L47</f>
        <v>224704.11</v>
      </c>
      <c r="J47" s="220" t="n">
        <v>0</v>
      </c>
      <c r="K47" s="220" t="n">
        <v>224704.11</v>
      </c>
      <c r="L47" s="220" t="n">
        <f aca="false">J47*0.0214</f>
        <v>0</v>
      </c>
      <c r="M47" s="6" t="n">
        <v>2023</v>
      </c>
      <c r="N47" s="225"/>
    </row>
    <row r="48" customFormat="false" ht="12.75" hidden="false" customHeight="true" outlineLevel="0" collapsed="false">
      <c r="A48" s="6" t="n">
        <v>3</v>
      </c>
      <c r="B48" s="45" t="s">
        <v>236</v>
      </c>
      <c r="C48" s="6" t="n">
        <v>1964</v>
      </c>
      <c r="D48" s="6" t="s">
        <v>903</v>
      </c>
      <c r="E48" s="6" t="s">
        <v>79</v>
      </c>
      <c r="F48" s="6" t="n">
        <v>4</v>
      </c>
      <c r="G48" s="6" t="n">
        <v>2</v>
      </c>
      <c r="H48" s="6" t="n">
        <v>12</v>
      </c>
      <c r="I48" s="51" t="n">
        <f aca="false">J48+K48+L48</f>
        <v>305643.77</v>
      </c>
      <c r="J48" s="220" t="n">
        <v>0</v>
      </c>
      <c r="K48" s="220" t="n">
        <v>305643.77</v>
      </c>
      <c r="L48" s="220" t="n">
        <f aca="false">J48*0.0214</f>
        <v>0</v>
      </c>
      <c r="M48" s="6" t="n">
        <v>2023</v>
      </c>
    </row>
    <row r="49" customFormat="false" ht="12.75" hidden="false" customHeight="true" outlineLevel="0" collapsed="false">
      <c r="A49" s="6" t="n">
        <v>4</v>
      </c>
      <c r="B49" s="45" t="s">
        <v>244</v>
      </c>
      <c r="C49" s="6" t="n">
        <v>1959</v>
      </c>
      <c r="D49" s="6" t="s">
        <v>903</v>
      </c>
      <c r="E49" s="6" t="s">
        <v>79</v>
      </c>
      <c r="F49" s="6" t="n">
        <v>3</v>
      </c>
      <c r="G49" s="6" t="n">
        <v>3</v>
      </c>
      <c r="H49" s="6" t="n">
        <v>21</v>
      </c>
      <c r="I49" s="51" t="n">
        <f aca="false">J49+K49+L49</f>
        <v>140708.18</v>
      </c>
      <c r="J49" s="220" t="n">
        <v>0</v>
      </c>
      <c r="K49" s="220" t="n">
        <v>140708.18</v>
      </c>
      <c r="L49" s="220" t="n">
        <f aca="false">J49*0.0214</f>
        <v>0</v>
      </c>
      <c r="M49" s="6" t="n">
        <v>2023</v>
      </c>
      <c r="N49" s="7"/>
    </row>
    <row r="50" customFormat="false" ht="12.75" hidden="false" customHeight="true" outlineLevel="0" collapsed="false">
      <c r="A50" s="6" t="n">
        <v>5</v>
      </c>
      <c r="B50" s="45" t="s">
        <v>249</v>
      </c>
      <c r="C50" s="6" t="n">
        <v>1960</v>
      </c>
      <c r="D50" s="215" t="s">
        <v>907</v>
      </c>
      <c r="E50" s="6" t="s">
        <v>79</v>
      </c>
      <c r="F50" s="6" t="n">
        <v>3</v>
      </c>
      <c r="G50" s="6" t="n">
        <v>2</v>
      </c>
      <c r="H50" s="6" t="n">
        <v>12</v>
      </c>
      <c r="I50" s="51" t="n">
        <f aca="false">J50+K50+L50</f>
        <v>120571.15</v>
      </c>
      <c r="J50" s="220" t="n">
        <v>0</v>
      </c>
      <c r="K50" s="220" t="n">
        <v>120571.15</v>
      </c>
      <c r="L50" s="220" t="n">
        <f aca="false">J50*0.0214</f>
        <v>0</v>
      </c>
      <c r="M50" s="6" t="n">
        <v>2023</v>
      </c>
      <c r="N50" s="7"/>
    </row>
    <row r="51" customFormat="false" ht="12.75" hidden="false" customHeight="true" outlineLevel="0" collapsed="false">
      <c r="A51" s="6" t="n">
        <v>6</v>
      </c>
      <c r="B51" s="45" t="s">
        <v>245</v>
      </c>
      <c r="C51" s="6" t="n">
        <v>1954</v>
      </c>
      <c r="D51" s="6" t="s">
        <v>903</v>
      </c>
      <c r="E51" s="6" t="s">
        <v>79</v>
      </c>
      <c r="F51" s="6" t="n">
        <v>3</v>
      </c>
      <c r="G51" s="6" t="n">
        <v>3</v>
      </c>
      <c r="H51" s="6" t="n">
        <v>26</v>
      </c>
      <c r="I51" s="51" t="n">
        <f aca="false">J51+K51+L51</f>
        <v>157202.18808</v>
      </c>
      <c r="J51" s="220" t="n">
        <v>0</v>
      </c>
      <c r="K51" s="220" t="n">
        <v>157202.18808</v>
      </c>
      <c r="L51" s="220" t="n">
        <f aca="false">J51*0.0214</f>
        <v>0</v>
      </c>
      <c r="M51" s="6" t="n">
        <v>2023</v>
      </c>
      <c r="N51" s="7"/>
    </row>
    <row r="52" customFormat="false" ht="12.75" hidden="false" customHeight="true" outlineLevel="0" collapsed="false">
      <c r="A52" s="6" t="n">
        <v>7</v>
      </c>
      <c r="B52" s="2" t="s">
        <v>251</v>
      </c>
      <c r="C52" s="6" t="n">
        <v>1960</v>
      </c>
      <c r="D52" s="215" t="s">
        <v>907</v>
      </c>
      <c r="E52" s="6" t="s">
        <v>79</v>
      </c>
      <c r="F52" s="6" t="n">
        <v>3</v>
      </c>
      <c r="G52" s="6" t="n">
        <v>3</v>
      </c>
      <c r="H52" s="6" t="n">
        <v>36</v>
      </c>
      <c r="I52" s="51" t="n">
        <f aca="false">J52+K52+L52</f>
        <v>136664.25</v>
      </c>
      <c r="J52" s="220" t="n">
        <v>0</v>
      </c>
      <c r="K52" s="220" t="n">
        <v>136664.25</v>
      </c>
      <c r="L52" s="220" t="n">
        <f aca="false">J52*0.0214</f>
        <v>0</v>
      </c>
      <c r="M52" s="6" t="n">
        <v>2023</v>
      </c>
      <c r="N52" s="7"/>
    </row>
    <row r="53" customFormat="false" ht="12.75" hidden="false" customHeight="true" outlineLevel="0" collapsed="false">
      <c r="A53" s="154" t="s">
        <v>921</v>
      </c>
      <c r="B53" s="154"/>
      <c r="C53" s="165"/>
      <c r="D53" s="158"/>
      <c r="E53" s="221"/>
      <c r="F53" s="222"/>
      <c r="G53" s="222"/>
      <c r="H53" s="222"/>
      <c r="I53" s="144" t="n">
        <f aca="false">SUM(I47:I52)</f>
        <v>1085493.64808</v>
      </c>
      <c r="J53" s="223" t="n">
        <f aca="false">SUM(J47:J52)</f>
        <v>0</v>
      </c>
      <c r="K53" s="223" t="n">
        <f aca="false">SUM(K47:K52)</f>
        <v>1085493.64808</v>
      </c>
      <c r="L53" s="223" t="n">
        <f aca="false">SUM(L47:L52)</f>
        <v>0</v>
      </c>
      <c r="M53" s="165"/>
    </row>
    <row r="54" customFormat="false" ht="12.75" hidden="false" customHeight="true" outlineLevel="0" collapsed="false">
      <c r="A54" s="6" t="n">
        <v>1</v>
      </c>
      <c r="B54" s="45" t="s">
        <v>920</v>
      </c>
      <c r="C54" s="6" t="n">
        <v>1967</v>
      </c>
      <c r="D54" s="6" t="s">
        <v>903</v>
      </c>
      <c r="E54" s="6" t="s">
        <v>79</v>
      </c>
      <c r="F54" s="6" t="n">
        <v>5</v>
      </c>
      <c r="G54" s="6" t="n">
        <v>2</v>
      </c>
      <c r="H54" s="6" t="n">
        <v>9</v>
      </c>
      <c r="I54" s="51" t="n">
        <f aca="false">J54+K54+L54</f>
        <v>5806425.8419578</v>
      </c>
      <c r="J54" s="220" t="n">
        <f aca="false">4500.9*1263.03</f>
        <v>5684771.727</v>
      </c>
      <c r="K54" s="220" t="n">
        <v>0</v>
      </c>
      <c r="L54" s="220" t="n">
        <f aca="false">J54*0.0214</f>
        <v>121654.1149578</v>
      </c>
      <c r="M54" s="6" t="n">
        <v>2024</v>
      </c>
      <c r="N54" s="225"/>
    </row>
    <row r="55" customFormat="false" ht="12.75" hidden="false" customHeight="true" outlineLevel="0" collapsed="false">
      <c r="A55" s="6" t="n">
        <v>2</v>
      </c>
      <c r="B55" s="45" t="s">
        <v>236</v>
      </c>
      <c r="C55" s="6" t="n">
        <v>1964</v>
      </c>
      <c r="D55" s="6" t="s">
        <v>903</v>
      </c>
      <c r="E55" s="6" t="s">
        <v>79</v>
      </c>
      <c r="F55" s="6" t="n">
        <v>4</v>
      </c>
      <c r="G55" s="6" t="n">
        <v>2</v>
      </c>
      <c r="H55" s="6" t="n">
        <v>12</v>
      </c>
      <c r="I55" s="51" t="n">
        <f aca="false">J55+K55+L55</f>
        <v>2454272.6303684</v>
      </c>
      <c r="J55" s="220" t="n">
        <v>2402851.606</v>
      </c>
      <c r="K55" s="220" t="n">
        <v>0</v>
      </c>
      <c r="L55" s="220" t="n">
        <f aca="false">J55*0.0214</f>
        <v>51421.0243684</v>
      </c>
      <c r="M55" s="6" t="n">
        <v>2024</v>
      </c>
    </row>
    <row r="56" customFormat="false" ht="12.75" hidden="false" customHeight="true" outlineLevel="0" collapsed="false">
      <c r="A56" s="6" t="n">
        <v>3</v>
      </c>
      <c r="B56" s="45" t="s">
        <v>244</v>
      </c>
      <c r="C56" s="6" t="n">
        <v>1959</v>
      </c>
      <c r="D56" s="6" t="s">
        <v>903</v>
      </c>
      <c r="E56" s="6" t="s">
        <v>79</v>
      </c>
      <c r="F56" s="6" t="n">
        <v>3</v>
      </c>
      <c r="G56" s="6" t="n">
        <v>3</v>
      </c>
      <c r="H56" s="6" t="n">
        <v>21</v>
      </c>
      <c r="I56" s="51" t="n">
        <f aca="false">J56+K56+L56</f>
        <v>3090315.5310752</v>
      </c>
      <c r="J56" s="220" t="n">
        <v>3025568.368</v>
      </c>
      <c r="K56" s="220" t="n">
        <v>0</v>
      </c>
      <c r="L56" s="220" t="n">
        <f aca="false">J56*0.0214</f>
        <v>64747.1630752</v>
      </c>
      <c r="M56" s="6" t="n">
        <v>2024</v>
      </c>
      <c r="N56" s="7"/>
    </row>
    <row r="57" customFormat="false" ht="12.75" hidden="false" customHeight="true" outlineLevel="0" collapsed="false">
      <c r="A57" s="6" t="n">
        <v>4</v>
      </c>
      <c r="B57" s="45" t="s">
        <v>249</v>
      </c>
      <c r="C57" s="6" t="n">
        <v>1960</v>
      </c>
      <c r="D57" s="215" t="s">
        <v>907</v>
      </c>
      <c r="E57" s="6" t="s">
        <v>79</v>
      </c>
      <c r="F57" s="6" t="n">
        <v>3</v>
      </c>
      <c r="G57" s="6" t="n">
        <v>2</v>
      </c>
      <c r="H57" s="6" t="n">
        <v>12</v>
      </c>
      <c r="I57" s="51" t="n">
        <f aca="false">J57+K57+L57</f>
        <v>1457559.96</v>
      </c>
      <c r="J57" s="220" t="n">
        <v>1427021.7</v>
      </c>
      <c r="K57" s="220" t="n">
        <v>0</v>
      </c>
      <c r="L57" s="220" t="n">
        <v>30538.26</v>
      </c>
      <c r="M57" s="6" t="n">
        <v>2024</v>
      </c>
      <c r="N57" s="7"/>
    </row>
    <row r="58" customFormat="false" ht="12.75" hidden="false" customHeight="true" outlineLevel="0" collapsed="false">
      <c r="A58" s="6" t="n">
        <v>5</v>
      </c>
      <c r="B58" s="45" t="s">
        <v>245</v>
      </c>
      <c r="C58" s="6" t="n">
        <v>1954</v>
      </c>
      <c r="D58" s="6" t="s">
        <v>903</v>
      </c>
      <c r="E58" s="6" t="s">
        <v>79</v>
      </c>
      <c r="F58" s="6" t="n">
        <v>3</v>
      </c>
      <c r="G58" s="6" t="n">
        <v>3</v>
      </c>
      <c r="H58" s="6" t="n">
        <v>26</v>
      </c>
      <c r="I58" s="51" t="n">
        <f aca="false">J58+K58+L58</f>
        <v>2676105.2484152</v>
      </c>
      <c r="J58" s="220" t="n">
        <v>2620036.468</v>
      </c>
      <c r="K58" s="220" t="n">
        <v>0</v>
      </c>
      <c r="L58" s="220" t="n">
        <f aca="false">J58*0.0214</f>
        <v>56068.7804152</v>
      </c>
      <c r="M58" s="6" t="n">
        <v>2024</v>
      </c>
      <c r="N58" s="7"/>
    </row>
    <row r="59" customFormat="false" ht="12.75" hidden="false" customHeight="true" outlineLevel="0" collapsed="false">
      <c r="A59" s="6" t="n">
        <v>6</v>
      </c>
      <c r="B59" s="2" t="s">
        <v>251</v>
      </c>
      <c r="C59" s="6" t="n">
        <v>1960</v>
      </c>
      <c r="D59" s="215" t="s">
        <v>907</v>
      </c>
      <c r="E59" s="6" t="s">
        <v>79</v>
      </c>
      <c r="F59" s="6" t="n">
        <v>3</v>
      </c>
      <c r="G59" s="6" t="n">
        <v>3</v>
      </c>
      <c r="H59" s="6" t="n">
        <v>36</v>
      </c>
      <c r="I59" s="51" t="n">
        <f aca="false">J59+K59+L59</f>
        <v>2326481.09</v>
      </c>
      <c r="J59" s="220" t="n">
        <v>2277737.51</v>
      </c>
      <c r="K59" s="220" t="n">
        <v>0</v>
      </c>
      <c r="L59" s="220" t="n">
        <v>48743.58</v>
      </c>
      <c r="M59" s="6" t="n">
        <v>2024</v>
      </c>
      <c r="N59" s="7"/>
    </row>
    <row r="60" customFormat="false" ht="12.75" hidden="false" customHeight="true" outlineLevel="0" collapsed="false">
      <c r="A60" s="154" t="s">
        <v>922</v>
      </c>
      <c r="B60" s="154"/>
      <c r="C60" s="165"/>
      <c r="D60" s="158"/>
      <c r="E60" s="221"/>
      <c r="F60" s="222"/>
      <c r="G60" s="222"/>
      <c r="H60" s="222"/>
      <c r="I60" s="144" t="n">
        <f aca="false">SUM(I54:I59)</f>
        <v>17811160.3018166</v>
      </c>
      <c r="J60" s="223" t="n">
        <f aca="false">SUM(J54:J59)</f>
        <v>17437987.379</v>
      </c>
      <c r="K60" s="223" t="n">
        <f aca="false">SUM(K54:K59)</f>
        <v>0</v>
      </c>
      <c r="L60" s="223" t="n">
        <f aca="false">SUM(L54:L59)</f>
        <v>373172.9228166</v>
      </c>
      <c r="M60" s="165"/>
    </row>
    <row r="61" customFormat="false" ht="12.75" hidden="false" customHeight="true" outlineLevel="0" collapsed="false">
      <c r="A61" s="148" t="s">
        <v>330</v>
      </c>
      <c r="B61" s="148"/>
      <c r="C61" s="180"/>
      <c r="D61" s="125"/>
      <c r="E61" s="6"/>
      <c r="F61" s="226"/>
      <c r="G61" s="226"/>
      <c r="H61" s="226"/>
      <c r="I61" s="182"/>
      <c r="J61" s="227"/>
      <c r="K61" s="227"/>
      <c r="L61" s="227"/>
      <c r="M61" s="180"/>
    </row>
    <row r="62" customFormat="false" ht="12.75" hidden="false" customHeight="true" outlineLevel="0" collapsed="false">
      <c r="A62" s="6" t="n">
        <v>1</v>
      </c>
      <c r="B62" s="90" t="s">
        <v>348</v>
      </c>
      <c r="C62" s="6" t="n">
        <v>1965</v>
      </c>
      <c r="D62" s="215" t="s">
        <v>907</v>
      </c>
      <c r="E62" s="6" t="s">
        <v>62</v>
      </c>
      <c r="F62" s="228" t="n">
        <v>4</v>
      </c>
      <c r="G62" s="228" t="n">
        <v>2</v>
      </c>
      <c r="H62" s="228" t="n">
        <v>28</v>
      </c>
      <c r="I62" s="51" t="n">
        <f aca="false">J62+K62+L62</f>
        <v>2089572.36</v>
      </c>
      <c r="J62" s="220" t="n">
        <v>1932284.41</v>
      </c>
      <c r="K62" s="220" t="n">
        <v>115937.06</v>
      </c>
      <c r="L62" s="220" t="n">
        <v>41350.89</v>
      </c>
      <c r="M62" s="6" t="n">
        <v>2024</v>
      </c>
    </row>
    <row r="63" customFormat="false" ht="12.75" hidden="false" customHeight="true" outlineLevel="0" collapsed="false">
      <c r="A63" s="154" t="s">
        <v>365</v>
      </c>
      <c r="B63" s="154"/>
      <c r="C63" s="165"/>
      <c r="D63" s="158"/>
      <c r="E63" s="80"/>
      <c r="F63" s="222"/>
      <c r="G63" s="222"/>
      <c r="H63" s="222"/>
      <c r="I63" s="144" t="n">
        <f aca="false">I62</f>
        <v>2089572.36</v>
      </c>
      <c r="J63" s="144" t="n">
        <f aca="false">J62</f>
        <v>1932284.41</v>
      </c>
      <c r="K63" s="144" t="n">
        <f aca="false">K62</f>
        <v>115937.06</v>
      </c>
      <c r="L63" s="144" t="n">
        <f aca="false">L62</f>
        <v>41350.89</v>
      </c>
      <c r="M63" s="165"/>
    </row>
    <row r="64" customFormat="false" ht="12.75" hidden="false" customHeight="true" outlineLevel="0" collapsed="false">
      <c r="A64" s="229" t="s">
        <v>644</v>
      </c>
      <c r="B64" s="229"/>
      <c r="C64" s="126"/>
      <c r="D64" s="125"/>
      <c r="E64" s="6"/>
      <c r="F64" s="126"/>
      <c r="G64" s="126"/>
      <c r="H64" s="126"/>
      <c r="I64" s="125"/>
      <c r="J64" s="230"/>
      <c r="K64" s="230"/>
      <c r="L64" s="230"/>
      <c r="M64" s="125"/>
    </row>
    <row r="65" customFormat="false" ht="12.75" hidden="false" customHeight="true" outlineLevel="0" collapsed="false">
      <c r="A65" s="6" t="n">
        <v>1</v>
      </c>
      <c r="B65" s="45" t="s">
        <v>446</v>
      </c>
      <c r="C65" s="6" t="n">
        <v>1968</v>
      </c>
      <c r="D65" s="6" t="s">
        <v>907</v>
      </c>
      <c r="E65" s="6" t="s">
        <v>62</v>
      </c>
      <c r="F65" s="6" t="n">
        <v>2</v>
      </c>
      <c r="G65" s="46" t="n">
        <v>3</v>
      </c>
      <c r="H65" s="6" t="n">
        <v>23</v>
      </c>
      <c r="I65" s="51" t="n">
        <f aca="false">J65+K65+L65</f>
        <v>1173697.49</v>
      </c>
      <c r="J65" s="220" t="n">
        <v>1079952</v>
      </c>
      <c r="K65" s="220" t="n">
        <v>70634.52</v>
      </c>
      <c r="L65" s="220" t="n">
        <v>23110.97</v>
      </c>
      <c r="M65" s="6" t="n">
        <v>2023</v>
      </c>
      <c r="N65" s="7"/>
    </row>
    <row r="66" customFormat="false" ht="12.75" hidden="false" customHeight="true" outlineLevel="0" collapsed="false">
      <c r="A66" s="154" t="s">
        <v>453</v>
      </c>
      <c r="B66" s="154"/>
      <c r="C66" s="165"/>
      <c r="D66" s="221"/>
      <c r="E66" s="221"/>
      <c r="F66" s="231"/>
      <c r="G66" s="231"/>
      <c r="H66" s="231"/>
      <c r="I66" s="144" t="n">
        <f aca="false">I65</f>
        <v>1173697.49</v>
      </c>
      <c r="J66" s="223" t="n">
        <f aca="false">J65</f>
        <v>1079952</v>
      </c>
      <c r="K66" s="223" t="n">
        <f aca="false">K65</f>
        <v>70634.52</v>
      </c>
      <c r="L66" s="223" t="n">
        <f aca="false">L65</f>
        <v>23110.97</v>
      </c>
      <c r="M66" s="221"/>
    </row>
  </sheetData>
  <autoFilter ref="A5:M5"/>
  <mergeCells count="20">
    <mergeCell ref="A1:M2"/>
    <mergeCell ref="A3:A4"/>
    <mergeCell ref="B3:B4"/>
    <mergeCell ref="C3:C4"/>
    <mergeCell ref="D3:D4"/>
    <mergeCell ref="E3:E4"/>
    <mergeCell ref="F3:F4"/>
    <mergeCell ref="G3:G4"/>
    <mergeCell ref="H3:H4"/>
    <mergeCell ref="A6:B6"/>
    <mergeCell ref="A9:B9"/>
    <mergeCell ref="A27:B27"/>
    <mergeCell ref="A44:B44"/>
    <mergeCell ref="A45:B45"/>
    <mergeCell ref="A53:B53"/>
    <mergeCell ref="A60:B60"/>
    <mergeCell ref="A61:B61"/>
    <mergeCell ref="A63:B63"/>
    <mergeCell ref="A64:B64"/>
    <mergeCell ref="A66:B6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P27"/>
  <sheetViews>
    <sheetView showFormulas="false" showGridLines="true" showRowColHeaders="true" showZeros="true" rightToLeft="false" tabSelected="false" showOutlineSymbols="true" defaultGridColor="true" view="normal" topLeftCell="A1" colorId="64" zoomScale="82" zoomScaleNormal="82" zoomScalePageLayoutView="100" workbookViewId="0">
      <selection pane="topLeft" activeCell="A1" activeCellId="0" sqref="A1"/>
    </sheetView>
  </sheetViews>
  <sheetFormatPr defaultColWidth="8.69140625" defaultRowHeight="12.75" zeroHeight="false" outlineLevelRow="0" outlineLevelCol="0"/>
  <cols>
    <col collapsed="false" customWidth="true" hidden="false" outlineLevel="0" max="1" min="1" style="0" width="5.84"/>
    <col collapsed="false" customWidth="true" hidden="false" outlineLevel="0" max="2" min="2" style="0" width="76"/>
    <col collapsed="false" customWidth="true" hidden="false" outlineLevel="0" max="3" min="3" style="0" width="9.5"/>
    <col collapsed="false" customWidth="true" hidden="false" outlineLevel="0" max="5" min="5" style="0" width="15.16"/>
    <col collapsed="false" customWidth="true" hidden="false" outlineLevel="0" max="9" min="8" style="0" width="12.16"/>
    <col collapsed="false" customWidth="true" hidden="false" outlineLevel="0" max="10" min="10" style="0" width="11.14"/>
    <col collapsed="false" customWidth="true" hidden="false" outlineLevel="0" max="11" min="11" style="0" width="11.99"/>
    <col collapsed="false" customWidth="true" hidden="false" outlineLevel="0" max="12" min="12" style="0" width="18"/>
    <col collapsed="false" customWidth="true" hidden="false" outlineLevel="0" max="13" min="13" style="0" width="14.16"/>
    <col collapsed="false" customWidth="true" hidden="false" outlineLevel="0" max="14" min="14" style="0" width="9.83"/>
    <col collapsed="false" customWidth="true" hidden="false" outlineLevel="0" max="15" min="15" style="123" width="16.32"/>
  </cols>
  <sheetData>
    <row r="1" customFormat="false" ht="12.75" hidden="false" customHeight="true" outlineLevel="0" collapsed="false">
      <c r="A1" s="10" t="s">
        <v>923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customFormat="false" ht="12.75" hidden="false" customHeight="true" outlineLevel="0" collapsed="false">
      <c r="A2" s="45" t="s">
        <v>924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customFormat="false" ht="12.75" hidden="false" customHeight="true" outlineLevel="0" collapsed="false">
      <c r="A3" s="6" t="s">
        <v>3</v>
      </c>
      <c r="B3" s="6" t="s">
        <v>4</v>
      </c>
      <c r="C3" s="6" t="s">
        <v>5</v>
      </c>
      <c r="D3" s="6"/>
      <c r="E3" s="11" t="s">
        <v>7</v>
      </c>
      <c r="F3" s="11" t="s">
        <v>8</v>
      </c>
      <c r="G3" s="11" t="s">
        <v>9</v>
      </c>
      <c r="H3" s="11" t="s">
        <v>10</v>
      </c>
      <c r="I3" s="6" t="s">
        <v>11</v>
      </c>
      <c r="J3" s="6"/>
      <c r="K3" s="11" t="s">
        <v>12</v>
      </c>
      <c r="L3" s="6" t="s">
        <v>13</v>
      </c>
      <c r="M3" s="6"/>
      <c r="N3" s="6"/>
      <c r="O3" s="6"/>
      <c r="P3" s="11" t="s">
        <v>16</v>
      </c>
    </row>
    <row r="4" customFormat="false" ht="102.75" hidden="false" customHeight="true" outlineLevel="0" collapsed="false">
      <c r="A4" s="6"/>
      <c r="B4" s="6"/>
      <c r="C4" s="11" t="s">
        <v>17</v>
      </c>
      <c r="D4" s="11" t="s">
        <v>925</v>
      </c>
      <c r="E4" s="11"/>
      <c r="F4" s="11"/>
      <c r="G4" s="11"/>
      <c r="H4" s="11"/>
      <c r="I4" s="11" t="s">
        <v>19</v>
      </c>
      <c r="J4" s="11" t="s">
        <v>20</v>
      </c>
      <c r="K4" s="11"/>
      <c r="L4" s="13" t="s">
        <v>19</v>
      </c>
      <c r="M4" s="11" t="s">
        <v>21</v>
      </c>
      <c r="N4" s="11" t="s">
        <v>22</v>
      </c>
      <c r="O4" s="14" t="s">
        <v>23</v>
      </c>
      <c r="P4" s="11"/>
    </row>
    <row r="5" customFormat="false" ht="12.75" hidden="false" customHeight="false" outlineLevel="0" collapsed="false">
      <c r="A5" s="6"/>
      <c r="B5" s="6"/>
      <c r="C5" s="11"/>
      <c r="D5" s="11"/>
      <c r="E5" s="11"/>
      <c r="F5" s="11"/>
      <c r="G5" s="11"/>
      <c r="H5" s="6" t="s">
        <v>24</v>
      </c>
      <c r="I5" s="6" t="s">
        <v>24</v>
      </c>
      <c r="J5" s="6" t="s">
        <v>24</v>
      </c>
      <c r="K5" s="6" t="s">
        <v>25</v>
      </c>
      <c r="L5" s="15" t="s">
        <v>26</v>
      </c>
      <c r="M5" s="6" t="s">
        <v>26</v>
      </c>
      <c r="N5" s="6" t="s">
        <v>26</v>
      </c>
      <c r="O5" s="16" t="s">
        <v>26</v>
      </c>
      <c r="P5" s="11"/>
    </row>
    <row r="6" customFormat="false" ht="12.75" hidden="false" customHeight="false" outlineLevel="0" collapsed="false">
      <c r="A6" s="17" t="s">
        <v>28</v>
      </c>
      <c r="B6" s="17" t="s">
        <v>29</v>
      </c>
      <c r="C6" s="18" t="s">
        <v>926</v>
      </c>
      <c r="D6" s="17" t="s">
        <v>30</v>
      </c>
      <c r="E6" s="17" t="s">
        <v>31</v>
      </c>
      <c r="F6" s="17" t="s">
        <v>32</v>
      </c>
      <c r="G6" s="18" t="s">
        <v>33</v>
      </c>
      <c r="H6" s="17" t="s">
        <v>34</v>
      </c>
      <c r="I6" s="17" t="s">
        <v>35</v>
      </c>
      <c r="J6" s="17" t="s">
        <v>36</v>
      </c>
      <c r="K6" s="17" t="n">
        <v>11</v>
      </c>
      <c r="L6" s="19" t="s">
        <v>38</v>
      </c>
      <c r="M6" s="17" t="s">
        <v>39</v>
      </c>
      <c r="N6" s="17" t="s">
        <v>40</v>
      </c>
      <c r="O6" s="20" t="s">
        <v>41</v>
      </c>
      <c r="P6" s="17" t="s">
        <v>44</v>
      </c>
    </row>
    <row r="7" customFormat="false" ht="12.75" hidden="false" customHeight="true" outlineLevel="0" collapsed="false">
      <c r="A7" s="164" t="s">
        <v>45</v>
      </c>
      <c r="B7" s="164"/>
      <c r="C7" s="232"/>
      <c r="D7" s="167"/>
      <c r="E7" s="164"/>
      <c r="F7" s="167"/>
      <c r="G7" s="232"/>
      <c r="H7" s="139"/>
      <c r="I7" s="139"/>
      <c r="J7" s="139"/>
      <c r="K7" s="167"/>
      <c r="L7" s="139"/>
      <c r="M7" s="167"/>
      <c r="N7" s="167"/>
      <c r="O7" s="233"/>
      <c r="P7" s="167"/>
    </row>
    <row r="8" customFormat="false" ht="12.75" hidden="false" customHeight="true" outlineLevel="0" collapsed="false">
      <c r="A8" s="154" t="s">
        <v>927</v>
      </c>
      <c r="B8" s="154"/>
      <c r="C8" s="234" t="n">
        <f aca="false">C12+C16+C23</f>
        <v>4</v>
      </c>
      <c r="D8" s="234"/>
      <c r="E8" s="234"/>
      <c r="F8" s="234"/>
      <c r="G8" s="234"/>
      <c r="H8" s="235" t="n">
        <f aca="false">H12+H16+H23</f>
        <v>4590.91</v>
      </c>
      <c r="I8" s="235" t="n">
        <f aca="false">I12+I16+I23</f>
        <v>2437.9</v>
      </c>
      <c r="J8" s="235" t="n">
        <f aca="false">J16+J12+J23</f>
        <v>0</v>
      </c>
      <c r="K8" s="234" t="n">
        <f aca="false">K12+K16+K23</f>
        <v>56</v>
      </c>
      <c r="L8" s="235" t="n">
        <f aca="false">L12+L16+L23</f>
        <v>668327.37</v>
      </c>
      <c r="M8" s="235" t="n">
        <f aca="false">M16+M12+M23</f>
        <v>0</v>
      </c>
      <c r="N8" s="235" t="n">
        <f aca="false">N16+N12+N23</f>
        <v>0</v>
      </c>
      <c r="O8" s="235" t="n">
        <f aca="false">O12+O16+O23</f>
        <v>668327.37</v>
      </c>
      <c r="P8" s="165"/>
    </row>
    <row r="9" customFormat="false" ht="12.75" hidden="false" customHeight="true" outlineLevel="0" collapsed="false">
      <c r="A9" s="154" t="s">
        <v>928</v>
      </c>
      <c r="B9" s="154"/>
      <c r="C9" s="234" t="n">
        <f aca="false">C27+C20</f>
        <v>4</v>
      </c>
      <c r="D9" s="234"/>
      <c r="E9" s="234"/>
      <c r="F9" s="234"/>
      <c r="G9" s="234"/>
      <c r="H9" s="235" t="n">
        <f aca="false">H27+H20</f>
        <v>5294.3</v>
      </c>
      <c r="I9" s="235" t="n">
        <f aca="false">I27+I20</f>
        <v>4839.8</v>
      </c>
      <c r="J9" s="235" t="n">
        <f aca="false">J27</f>
        <v>0</v>
      </c>
      <c r="K9" s="234" t="n">
        <f aca="false">K27+K20</f>
        <v>262</v>
      </c>
      <c r="L9" s="235" t="n">
        <f aca="false">L27+L20</f>
        <v>500670.91</v>
      </c>
      <c r="M9" s="235" t="n">
        <f aca="false">M27</f>
        <v>0</v>
      </c>
      <c r="N9" s="235" t="n">
        <f aca="false">N27</f>
        <v>0</v>
      </c>
      <c r="O9" s="235" t="n">
        <f aca="false">O27+O20</f>
        <v>430670.91</v>
      </c>
      <c r="P9" s="165"/>
    </row>
    <row r="10" customFormat="false" ht="12.75" hidden="false" customHeight="false" outlineLevel="0" collapsed="false">
      <c r="A10" s="59"/>
      <c r="B10" s="43" t="s">
        <v>56</v>
      </c>
      <c r="C10" s="236"/>
      <c r="D10" s="236"/>
      <c r="E10" s="236"/>
      <c r="F10" s="236"/>
      <c r="G10" s="236"/>
      <c r="H10" s="237"/>
      <c r="I10" s="237"/>
      <c r="J10" s="237"/>
      <c r="K10" s="237"/>
      <c r="L10" s="237"/>
      <c r="M10" s="237"/>
      <c r="N10" s="237"/>
      <c r="O10" s="238"/>
      <c r="P10" s="17"/>
    </row>
    <row r="11" customFormat="false" ht="12.75" hidden="false" customHeight="false" outlineLevel="0" collapsed="false">
      <c r="A11" s="6" t="n">
        <v>1</v>
      </c>
      <c r="B11" s="45" t="s">
        <v>191</v>
      </c>
      <c r="C11" s="75" t="n">
        <v>1959</v>
      </c>
      <c r="D11" s="75" t="n">
        <v>2025</v>
      </c>
      <c r="E11" s="63" t="s">
        <v>59</v>
      </c>
      <c r="F11" s="63" t="n">
        <v>2</v>
      </c>
      <c r="G11" s="239" t="n">
        <v>2</v>
      </c>
      <c r="H11" s="240" t="n">
        <v>2845.91</v>
      </c>
      <c r="I11" s="240" t="n">
        <v>1103.2</v>
      </c>
      <c r="J11" s="240"/>
      <c r="K11" s="239" t="n">
        <v>20</v>
      </c>
      <c r="L11" s="241" t="n">
        <v>146790.14</v>
      </c>
      <c r="M11" s="51" t="n">
        <v>0</v>
      </c>
      <c r="N11" s="51" t="n">
        <v>0</v>
      </c>
      <c r="O11" s="242" t="n">
        <f aca="false">L11</f>
        <v>146790.14</v>
      </c>
      <c r="P11" s="6" t="n">
        <v>2023</v>
      </c>
    </row>
    <row r="12" customFormat="false" ht="12.75" hidden="false" customHeight="true" outlineLevel="0" collapsed="false">
      <c r="A12" s="154" t="s">
        <v>175</v>
      </c>
      <c r="B12" s="154"/>
      <c r="C12" s="234" t="n">
        <v>1</v>
      </c>
      <c r="D12" s="234"/>
      <c r="E12" s="243"/>
      <c r="F12" s="234"/>
      <c r="G12" s="234"/>
      <c r="H12" s="235" t="n">
        <f aca="false">SUM(H11:H11)</f>
        <v>2845.91</v>
      </c>
      <c r="I12" s="235" t="n">
        <f aca="false">SUM(I11:I11)</f>
        <v>1103.2</v>
      </c>
      <c r="J12" s="235" t="n">
        <f aca="false">SUM(J11:J11)</f>
        <v>0</v>
      </c>
      <c r="K12" s="244" t="n">
        <f aca="false">SUM(K11:K11)</f>
        <v>20</v>
      </c>
      <c r="L12" s="235" t="n">
        <f aca="false">SUM(L11:L11)</f>
        <v>146790.14</v>
      </c>
      <c r="M12" s="235" t="n">
        <f aca="false">SUM(M11:M11)</f>
        <v>0</v>
      </c>
      <c r="N12" s="235" t="n">
        <f aca="false">SUM(N11:N11)</f>
        <v>0</v>
      </c>
      <c r="O12" s="235" t="n">
        <f aca="false">SUM(O11:O11)</f>
        <v>146790.14</v>
      </c>
      <c r="P12" s="165"/>
    </row>
    <row r="13" customFormat="false" ht="12.75" hidden="false" customHeight="false" outlineLevel="0" collapsed="false">
      <c r="A13" s="245"/>
      <c r="B13" s="246" t="s">
        <v>279</v>
      </c>
      <c r="C13" s="45"/>
      <c r="D13" s="45"/>
      <c r="E13" s="6"/>
      <c r="F13" s="45"/>
      <c r="G13" s="45"/>
      <c r="H13" s="45"/>
      <c r="I13" s="45"/>
      <c r="J13" s="45"/>
      <c r="K13" s="45"/>
      <c r="L13" s="45"/>
      <c r="M13" s="45"/>
      <c r="N13" s="45"/>
      <c r="O13" s="6"/>
      <c r="P13" s="45"/>
    </row>
    <row r="14" customFormat="false" ht="12.75" hidden="false" customHeight="false" outlineLevel="0" collapsed="false">
      <c r="A14" s="6" t="n">
        <v>1</v>
      </c>
      <c r="B14" s="54" t="s">
        <v>929</v>
      </c>
      <c r="C14" s="6" t="n">
        <v>1970</v>
      </c>
      <c r="D14" s="6" t="n">
        <v>2030</v>
      </c>
      <c r="E14" s="6" t="s">
        <v>79</v>
      </c>
      <c r="F14" s="6" t="n">
        <v>2</v>
      </c>
      <c r="G14" s="6" t="n">
        <v>2</v>
      </c>
      <c r="H14" s="6" t="n">
        <v>600.8</v>
      </c>
      <c r="I14" s="6" t="n">
        <v>526.1</v>
      </c>
      <c r="J14" s="6"/>
      <c r="K14" s="6" t="n">
        <v>12</v>
      </c>
      <c r="L14" s="247" t="n">
        <v>108455.01</v>
      </c>
      <c r="M14" s="51" t="n">
        <v>0</v>
      </c>
      <c r="N14" s="51" t="n">
        <v>0</v>
      </c>
      <c r="O14" s="48" t="n">
        <f aca="false">L14</f>
        <v>108455.01</v>
      </c>
      <c r="P14" s="6" t="n">
        <v>2023</v>
      </c>
    </row>
    <row r="15" customFormat="false" ht="12.75" hidden="false" customHeight="false" outlineLevel="0" collapsed="false">
      <c r="A15" s="6" t="n">
        <v>2</v>
      </c>
      <c r="B15" s="54" t="s">
        <v>930</v>
      </c>
      <c r="C15" s="6" t="n">
        <v>1970</v>
      </c>
      <c r="D15" s="6" t="n">
        <v>2025</v>
      </c>
      <c r="E15" s="6" t="s">
        <v>62</v>
      </c>
      <c r="F15" s="6" t="n">
        <v>2</v>
      </c>
      <c r="G15" s="6" t="n">
        <v>2</v>
      </c>
      <c r="H15" s="6" t="n">
        <v>578.6</v>
      </c>
      <c r="I15" s="6" t="n">
        <v>529.8</v>
      </c>
      <c r="J15" s="6"/>
      <c r="K15" s="6" t="n">
        <v>14</v>
      </c>
      <c r="L15" s="247" t="n">
        <v>108455.01</v>
      </c>
      <c r="M15" s="51" t="n">
        <v>0</v>
      </c>
      <c r="N15" s="51" t="n">
        <v>0</v>
      </c>
      <c r="O15" s="48" t="n">
        <f aca="false">L15</f>
        <v>108455.01</v>
      </c>
      <c r="P15" s="6" t="n">
        <v>2023</v>
      </c>
    </row>
    <row r="16" customFormat="false" ht="12.75" hidden="false" customHeight="true" outlineLevel="0" collapsed="false">
      <c r="A16" s="154" t="s">
        <v>298</v>
      </c>
      <c r="B16" s="154"/>
      <c r="C16" s="165" t="n">
        <v>2</v>
      </c>
      <c r="D16" s="221"/>
      <c r="E16" s="158"/>
      <c r="F16" s="221"/>
      <c r="G16" s="221"/>
      <c r="H16" s="144" t="n">
        <f aca="false">SUM(H14:H15)</f>
        <v>1179.4</v>
      </c>
      <c r="I16" s="144" t="n">
        <f aca="false">SUM(I14:I15)</f>
        <v>1055.9</v>
      </c>
      <c r="J16" s="144" t="n">
        <f aca="false">SUM(J14:J15)</f>
        <v>0</v>
      </c>
      <c r="K16" s="204" t="n">
        <f aca="false">SUM(K14:K15)</f>
        <v>26</v>
      </c>
      <c r="L16" s="144" t="n">
        <f aca="false">SUM(L14:L15)</f>
        <v>216910.02</v>
      </c>
      <c r="M16" s="144" t="n">
        <f aca="false">SUM(M14:M15)</f>
        <v>0</v>
      </c>
      <c r="N16" s="144" t="n">
        <f aca="false">SUM(N14:N15)</f>
        <v>0</v>
      </c>
      <c r="O16" s="144" t="n">
        <f aca="false">SUM(O14:O15)</f>
        <v>216910.02</v>
      </c>
      <c r="P16" s="221"/>
    </row>
    <row r="17" s="7" customFormat="true" ht="12.75" hidden="false" customHeight="false" outlineLevel="0" collapsed="false">
      <c r="A17" s="148"/>
      <c r="B17" s="43" t="s">
        <v>317</v>
      </c>
      <c r="C17" s="180"/>
      <c r="D17" s="126"/>
      <c r="E17" s="125"/>
      <c r="F17" s="126"/>
      <c r="G17" s="126"/>
      <c r="H17" s="182"/>
      <c r="I17" s="182"/>
      <c r="J17" s="182"/>
      <c r="K17" s="248"/>
      <c r="L17" s="182"/>
      <c r="M17" s="182"/>
      <c r="N17" s="182"/>
      <c r="O17" s="182"/>
      <c r="P17" s="126"/>
    </row>
    <row r="18" s="7" customFormat="true" ht="12.75" hidden="false" customHeight="false" outlineLevel="0" collapsed="false">
      <c r="A18" s="6" t="n">
        <v>1</v>
      </c>
      <c r="B18" s="45" t="s">
        <v>931</v>
      </c>
      <c r="C18" s="6" t="n">
        <v>1917</v>
      </c>
      <c r="D18" s="6" t="s">
        <v>932</v>
      </c>
      <c r="E18" s="6" t="s">
        <v>79</v>
      </c>
      <c r="F18" s="6" t="n">
        <v>2</v>
      </c>
      <c r="G18" s="6" t="n">
        <v>1</v>
      </c>
      <c r="H18" s="51" t="n">
        <v>331.9</v>
      </c>
      <c r="I18" s="51" t="n">
        <v>301.5</v>
      </c>
      <c r="J18" s="51"/>
      <c r="K18" s="228" t="n">
        <v>8</v>
      </c>
      <c r="L18" s="51" t="n">
        <v>35000</v>
      </c>
      <c r="M18" s="51" t="n">
        <v>0</v>
      </c>
      <c r="N18" s="51" t="n">
        <v>0</v>
      </c>
      <c r="O18" s="51" t="n">
        <v>0</v>
      </c>
      <c r="P18" s="6" t="n">
        <v>2024</v>
      </c>
    </row>
    <row r="19" s="7" customFormat="true" ht="12.75" hidden="false" customHeight="false" outlineLevel="0" collapsed="false">
      <c r="A19" s="6" t="n">
        <v>2</v>
      </c>
      <c r="B19" s="45" t="s">
        <v>933</v>
      </c>
      <c r="C19" s="6" t="n">
        <v>1917</v>
      </c>
      <c r="D19" s="6" t="s">
        <v>932</v>
      </c>
      <c r="E19" s="6" t="s">
        <v>79</v>
      </c>
      <c r="F19" s="6" t="n">
        <v>2</v>
      </c>
      <c r="G19" s="6" t="n">
        <v>1</v>
      </c>
      <c r="H19" s="51" t="n">
        <v>331.4</v>
      </c>
      <c r="I19" s="51" t="n">
        <v>301</v>
      </c>
      <c r="J19" s="51"/>
      <c r="K19" s="228" t="n">
        <v>8</v>
      </c>
      <c r="L19" s="51" t="n">
        <v>35000</v>
      </c>
      <c r="M19" s="51" t="n">
        <v>0</v>
      </c>
      <c r="N19" s="51" t="n">
        <v>0</v>
      </c>
      <c r="O19" s="51" t="n">
        <v>0</v>
      </c>
      <c r="P19" s="6" t="n">
        <v>2024</v>
      </c>
    </row>
    <row r="20" customFormat="false" ht="12.75" hidden="false" customHeight="true" outlineLevel="0" collapsed="false">
      <c r="A20" s="27" t="s">
        <v>328</v>
      </c>
      <c r="B20" s="27"/>
      <c r="C20" s="165" t="n">
        <v>2</v>
      </c>
      <c r="D20" s="221"/>
      <c r="E20" s="158"/>
      <c r="F20" s="221"/>
      <c r="G20" s="221"/>
      <c r="H20" s="144" t="n">
        <f aca="false">SUM(H18:H19)</f>
        <v>663.3</v>
      </c>
      <c r="I20" s="144" t="n">
        <f aca="false">SUM(I18:I19)</f>
        <v>602.5</v>
      </c>
      <c r="J20" s="144" t="n">
        <f aca="false">SUM(J18:J19)</f>
        <v>0</v>
      </c>
      <c r="K20" s="204" t="n">
        <f aca="false">SUM(K18:K19)</f>
        <v>16</v>
      </c>
      <c r="L20" s="144" t="n">
        <f aca="false">SUM(L18:L19)</f>
        <v>70000</v>
      </c>
      <c r="M20" s="144" t="n">
        <f aca="false">SUM(M18:M19)</f>
        <v>0</v>
      </c>
      <c r="N20" s="144" t="n">
        <f aca="false">SUM(N18:N19)</f>
        <v>0</v>
      </c>
      <c r="O20" s="144" t="n">
        <f aca="false">SUM(O18:O19)</f>
        <v>0</v>
      </c>
      <c r="P20" s="221"/>
    </row>
    <row r="21" customFormat="false" ht="12.75" hidden="false" customHeight="false" outlineLevel="0" collapsed="false">
      <c r="A21" s="126"/>
      <c r="B21" s="246" t="s">
        <v>644</v>
      </c>
      <c r="C21" s="246"/>
      <c r="D21" s="126"/>
      <c r="E21" s="125"/>
      <c r="F21" s="126"/>
      <c r="G21" s="126"/>
      <c r="H21" s="126"/>
      <c r="I21" s="126"/>
      <c r="J21" s="126"/>
      <c r="K21" s="126"/>
      <c r="L21" s="126"/>
      <c r="M21" s="126"/>
      <c r="N21" s="126"/>
      <c r="O21" s="125"/>
      <c r="P21" s="126"/>
    </row>
    <row r="22" customFormat="false" ht="24.75" hidden="false" customHeight="true" outlineLevel="0" collapsed="false">
      <c r="A22" s="6" t="n">
        <v>1</v>
      </c>
      <c r="B22" s="95" t="s">
        <v>934</v>
      </c>
      <c r="C22" s="6" t="n">
        <v>2010</v>
      </c>
      <c r="D22" s="6" t="n">
        <v>2043</v>
      </c>
      <c r="E22" s="6" t="s">
        <v>935</v>
      </c>
      <c r="F22" s="6" t="n">
        <v>2</v>
      </c>
      <c r="G22" s="6" t="n">
        <v>1</v>
      </c>
      <c r="H22" s="6" t="n">
        <v>565.6</v>
      </c>
      <c r="I22" s="6" t="n">
        <v>278.8</v>
      </c>
      <c r="J22" s="6"/>
      <c r="K22" s="6" t="n">
        <v>10</v>
      </c>
      <c r="L22" s="249" t="n">
        <v>304627.21</v>
      </c>
      <c r="M22" s="51" t="n">
        <v>0</v>
      </c>
      <c r="N22" s="51" t="n">
        <v>0</v>
      </c>
      <c r="O22" s="48" t="n">
        <f aca="false">L22</f>
        <v>304627.21</v>
      </c>
      <c r="P22" s="6" t="n">
        <v>2023</v>
      </c>
    </row>
    <row r="23" customFormat="false" ht="12.75" hidden="false" customHeight="true" outlineLevel="0" collapsed="false">
      <c r="A23" s="154" t="s">
        <v>453</v>
      </c>
      <c r="B23" s="154"/>
      <c r="C23" s="165" t="n">
        <v>1</v>
      </c>
      <c r="D23" s="221"/>
      <c r="E23" s="158"/>
      <c r="F23" s="221"/>
      <c r="G23" s="221"/>
      <c r="H23" s="235" t="n">
        <f aca="false">SUM(H22)</f>
        <v>565.6</v>
      </c>
      <c r="I23" s="235" t="n">
        <f aca="false">SUM(I22)</f>
        <v>278.8</v>
      </c>
      <c r="J23" s="235" t="n">
        <f aca="false">SUM(J22)</f>
        <v>0</v>
      </c>
      <c r="K23" s="244" t="n">
        <f aca="false">SUM(K22)</f>
        <v>10</v>
      </c>
      <c r="L23" s="235" t="n">
        <f aca="false">SUM(L22)</f>
        <v>304627.21</v>
      </c>
      <c r="M23" s="235" t="n">
        <f aca="false">SUM(M22)</f>
        <v>0</v>
      </c>
      <c r="N23" s="235" t="n">
        <f aca="false">SUM(N22)</f>
        <v>0</v>
      </c>
      <c r="O23" s="235" t="n">
        <f aca="false">SUM(O22)</f>
        <v>304627.21</v>
      </c>
      <c r="P23" s="221"/>
    </row>
    <row r="24" customFormat="false" ht="12.75" hidden="false" customHeight="false" outlineLevel="0" collapsed="false">
      <c r="A24" s="126"/>
      <c r="B24" s="250" t="s">
        <v>645</v>
      </c>
      <c r="C24" s="126"/>
      <c r="D24" s="126"/>
      <c r="E24" s="125"/>
      <c r="F24" s="126"/>
      <c r="G24" s="126"/>
      <c r="H24" s="126"/>
      <c r="I24" s="126"/>
      <c r="J24" s="126"/>
      <c r="K24" s="126"/>
      <c r="L24" s="126"/>
      <c r="M24" s="126"/>
      <c r="N24" s="126"/>
      <c r="O24" s="125"/>
      <c r="P24" s="126"/>
    </row>
    <row r="25" customFormat="false" ht="12.75" hidden="false" customHeight="false" outlineLevel="0" collapsed="false">
      <c r="A25" s="6" t="n">
        <v>1</v>
      </c>
      <c r="B25" s="45" t="s">
        <v>936</v>
      </c>
      <c r="C25" s="6" t="n">
        <v>1949</v>
      </c>
      <c r="D25" s="6" t="n">
        <v>2027</v>
      </c>
      <c r="E25" s="6" t="s">
        <v>321</v>
      </c>
      <c r="F25" s="6" t="n">
        <v>2</v>
      </c>
      <c r="G25" s="6" t="n">
        <v>2</v>
      </c>
      <c r="H25" s="6" t="n">
        <v>558.4</v>
      </c>
      <c r="I25" s="6" t="n">
        <v>528.4</v>
      </c>
      <c r="J25" s="6"/>
      <c r="K25" s="6" t="n">
        <v>8</v>
      </c>
      <c r="L25" s="249" t="n">
        <v>139394.47</v>
      </c>
      <c r="M25" s="51" t="n">
        <v>0</v>
      </c>
      <c r="N25" s="51" t="n">
        <v>0</v>
      </c>
      <c r="O25" s="48" t="n">
        <f aca="false">L25</f>
        <v>139394.47</v>
      </c>
      <c r="P25" s="6" t="n">
        <v>2024</v>
      </c>
    </row>
    <row r="26" customFormat="false" ht="12.75" hidden="false" customHeight="false" outlineLevel="0" collapsed="false">
      <c r="A26" s="6" t="n">
        <v>2</v>
      </c>
      <c r="B26" s="95" t="s">
        <v>937</v>
      </c>
      <c r="C26" s="6" t="n">
        <v>1972</v>
      </c>
      <c r="D26" s="6" t="n">
        <v>2025</v>
      </c>
      <c r="E26" s="63" t="s">
        <v>59</v>
      </c>
      <c r="F26" s="6" t="n">
        <v>5</v>
      </c>
      <c r="G26" s="6" t="n">
        <v>2</v>
      </c>
      <c r="H26" s="6" t="n">
        <v>4072.6</v>
      </c>
      <c r="I26" s="6" t="n">
        <v>3708.9</v>
      </c>
      <c r="J26" s="6"/>
      <c r="K26" s="6" t="n">
        <v>238</v>
      </c>
      <c r="L26" s="249" t="n">
        <v>291276.44</v>
      </c>
      <c r="M26" s="51" t="n">
        <v>0</v>
      </c>
      <c r="N26" s="51" t="n">
        <v>0</v>
      </c>
      <c r="O26" s="48" t="n">
        <f aca="false">L26</f>
        <v>291276.44</v>
      </c>
      <c r="P26" s="6" t="n">
        <v>2024</v>
      </c>
    </row>
    <row r="27" customFormat="false" ht="12.75" hidden="false" customHeight="true" outlineLevel="0" collapsed="false">
      <c r="A27" s="154" t="s">
        <v>938</v>
      </c>
      <c r="B27" s="154"/>
      <c r="C27" s="165" t="n">
        <v>2</v>
      </c>
      <c r="D27" s="221"/>
      <c r="E27" s="221"/>
      <c r="F27" s="221"/>
      <c r="G27" s="221"/>
      <c r="H27" s="235" t="n">
        <f aca="false">SUM(H25:H26)</f>
        <v>4631</v>
      </c>
      <c r="I27" s="235" t="n">
        <f aca="false">SUM(I25:I26)</f>
        <v>4237.3</v>
      </c>
      <c r="J27" s="235" t="n">
        <f aca="false">SUM(J25:J26)</f>
        <v>0</v>
      </c>
      <c r="K27" s="244" t="n">
        <f aca="false">SUM(K25:K26)</f>
        <v>246</v>
      </c>
      <c r="L27" s="235" t="n">
        <f aca="false">SUM(L25:L26)</f>
        <v>430670.91</v>
      </c>
      <c r="M27" s="235" t="n">
        <f aca="false">SUM(M25:M26)</f>
        <v>0</v>
      </c>
      <c r="N27" s="235" t="n">
        <f aca="false">SUM(N25:N26)</f>
        <v>0</v>
      </c>
      <c r="O27" s="235" t="n">
        <f aca="false">SUM(O25:O26)</f>
        <v>430670.91</v>
      </c>
      <c r="P27" s="221"/>
    </row>
  </sheetData>
  <mergeCells count="23">
    <mergeCell ref="A1:P1"/>
    <mergeCell ref="A2:P2"/>
    <mergeCell ref="A3:A5"/>
    <mergeCell ref="B3:B5"/>
    <mergeCell ref="C3:D3"/>
    <mergeCell ref="E3:E5"/>
    <mergeCell ref="F3:F5"/>
    <mergeCell ref="G3:G5"/>
    <mergeCell ref="H3:H4"/>
    <mergeCell ref="I3:J3"/>
    <mergeCell ref="K3:K4"/>
    <mergeCell ref="L3:O3"/>
    <mergeCell ref="P3:P5"/>
    <mergeCell ref="C4:C5"/>
    <mergeCell ref="D4:D5"/>
    <mergeCell ref="A7:B7"/>
    <mergeCell ref="A8:B8"/>
    <mergeCell ref="A9:B9"/>
    <mergeCell ref="A12:B12"/>
    <mergeCell ref="A16:B16"/>
    <mergeCell ref="A20:B20"/>
    <mergeCell ref="A23:B23"/>
    <mergeCell ref="A27:B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U267"/>
  <sheetViews>
    <sheetView showFormulas="false" showGridLines="true" showRowColHeaders="true" showZeros="true" rightToLeft="false" tabSelected="false" showOutlineSymbols="true" defaultGridColor="true" view="normal" topLeftCell="A1" colorId="64" zoomScale="82" zoomScaleNormal="82" zoomScalePageLayoutView="100" workbookViewId="0">
      <selection pane="topLeft" activeCell="A1" activeCellId="0" sqref="A1"/>
    </sheetView>
  </sheetViews>
  <sheetFormatPr defaultColWidth="8.69140625" defaultRowHeight="12.75" zeroHeight="false" outlineLevelRow="0" outlineLevelCol="0"/>
  <cols>
    <col collapsed="false" customWidth="true" hidden="false" outlineLevel="0" max="1" min="1" style="0" width="6.64"/>
    <col collapsed="false" customWidth="true" hidden="false" outlineLevel="0" max="2" min="2" style="251" width="80.16"/>
    <col collapsed="false" customWidth="true" hidden="false" outlineLevel="0" max="3" min="3" style="0" width="14.5"/>
    <col collapsed="false" customWidth="true" hidden="false" outlineLevel="0" max="5" min="5" style="0" width="12.33"/>
    <col collapsed="false" customWidth="true" hidden="false" outlineLevel="0" max="7" min="7" style="0" width="12.16"/>
    <col collapsed="false" customWidth="true" hidden="false" outlineLevel="0" max="8" min="8" style="0" width="17.67"/>
    <col collapsed="false" customWidth="true" hidden="false" outlineLevel="0" max="15" min="15" style="0" width="18.33"/>
    <col collapsed="false" customWidth="true" hidden="false" outlineLevel="0" max="18" min="18" style="0" width="16.49"/>
    <col collapsed="false" customWidth="true" hidden="false" outlineLevel="0" max="19" min="19" style="0" width="11.48"/>
    <col collapsed="false" customWidth="true" hidden="false" outlineLevel="0" max="20" min="20" style="0" width="13.33"/>
    <col collapsed="false" customWidth="true" hidden="false" outlineLevel="0" max="21" min="21" style="0" width="10"/>
    <col collapsed="false" customWidth="true" hidden="false" outlineLevel="0" max="23" min="23" style="0" width="13.66"/>
  </cols>
  <sheetData>
    <row r="2" customFormat="false" ht="12.75" hidden="false" customHeight="true" outlineLevel="0" collapsed="false">
      <c r="A2" s="10" t="s">
        <v>923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customFormat="false" ht="12.75" hidden="false" customHeight="true" outlineLevel="0" collapsed="false">
      <c r="A3" s="10" t="s">
        <v>939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customFormat="false" ht="12.75" hidden="false" customHeight="true" outlineLevel="0" collapsed="false">
      <c r="A4" s="6" t="s">
        <v>3</v>
      </c>
      <c r="B4" s="66" t="s">
        <v>4</v>
      </c>
      <c r="C4" s="6" t="s">
        <v>940</v>
      </c>
      <c r="D4" s="6" t="s">
        <v>941</v>
      </c>
      <c r="E4" s="6" t="s">
        <v>942</v>
      </c>
      <c r="F4" s="11" t="s">
        <v>925</v>
      </c>
      <c r="G4" s="11" t="s">
        <v>6</v>
      </c>
      <c r="H4" s="11" t="s">
        <v>7</v>
      </c>
      <c r="I4" s="11" t="s">
        <v>8</v>
      </c>
      <c r="J4" s="12" t="s">
        <v>9</v>
      </c>
      <c r="K4" s="13" t="s">
        <v>10</v>
      </c>
      <c r="L4" s="6" t="s">
        <v>11</v>
      </c>
      <c r="M4" s="6"/>
      <c r="N4" s="252" t="s">
        <v>12</v>
      </c>
      <c r="O4" s="6" t="s">
        <v>13</v>
      </c>
      <c r="P4" s="6"/>
      <c r="Q4" s="6"/>
      <c r="R4" s="6"/>
      <c r="S4" s="253" t="s">
        <v>14</v>
      </c>
      <c r="T4" s="13" t="s">
        <v>15</v>
      </c>
      <c r="U4" s="11" t="s">
        <v>16</v>
      </c>
    </row>
    <row r="5" customFormat="false" ht="155.25" hidden="false" customHeight="false" outlineLevel="0" collapsed="false">
      <c r="A5" s="6"/>
      <c r="B5" s="66"/>
      <c r="C5" s="6"/>
      <c r="D5" s="6"/>
      <c r="E5" s="6"/>
      <c r="F5" s="11"/>
      <c r="G5" s="11"/>
      <c r="H5" s="11"/>
      <c r="I5" s="11"/>
      <c r="J5" s="12"/>
      <c r="K5" s="13"/>
      <c r="L5" s="13" t="s">
        <v>19</v>
      </c>
      <c r="M5" s="11" t="s">
        <v>20</v>
      </c>
      <c r="N5" s="252"/>
      <c r="O5" s="13" t="s">
        <v>19</v>
      </c>
      <c r="P5" s="11" t="s">
        <v>21</v>
      </c>
      <c r="Q5" s="11" t="s">
        <v>22</v>
      </c>
      <c r="R5" s="13" t="s">
        <v>23</v>
      </c>
      <c r="S5" s="253"/>
      <c r="T5" s="13"/>
      <c r="U5" s="11"/>
    </row>
    <row r="6" customFormat="false" ht="12.75" hidden="false" customHeight="false" outlineLevel="0" collapsed="false">
      <c r="A6" s="6"/>
      <c r="B6" s="66"/>
      <c r="C6" s="6"/>
      <c r="D6" s="6"/>
      <c r="E6" s="6"/>
      <c r="F6" s="11"/>
      <c r="G6" s="11"/>
      <c r="H6" s="11"/>
      <c r="I6" s="11"/>
      <c r="J6" s="12"/>
      <c r="K6" s="15" t="s">
        <v>24</v>
      </c>
      <c r="L6" s="15" t="s">
        <v>24</v>
      </c>
      <c r="M6" s="6" t="s">
        <v>24</v>
      </c>
      <c r="N6" s="46" t="s">
        <v>25</v>
      </c>
      <c r="O6" s="15" t="s">
        <v>26</v>
      </c>
      <c r="P6" s="6" t="s">
        <v>26</v>
      </c>
      <c r="Q6" s="6" t="s">
        <v>26</v>
      </c>
      <c r="R6" s="15" t="s">
        <v>26</v>
      </c>
      <c r="S6" s="69" t="s">
        <v>27</v>
      </c>
      <c r="T6" s="15" t="s">
        <v>27</v>
      </c>
      <c r="U6" s="11"/>
    </row>
    <row r="7" customFormat="false" ht="12.75" hidden="false" customHeight="false" outlineLevel="0" collapsed="false">
      <c r="A7" s="17" t="s">
        <v>28</v>
      </c>
      <c r="B7" s="254" t="s">
        <v>29</v>
      </c>
      <c r="C7" s="18" t="s">
        <v>926</v>
      </c>
      <c r="D7" s="6" t="s">
        <v>30</v>
      </c>
      <c r="E7" s="45"/>
      <c r="F7" s="17" t="n">
        <v>5</v>
      </c>
      <c r="G7" s="17" t="n">
        <v>6</v>
      </c>
      <c r="H7" s="17" t="n">
        <v>7</v>
      </c>
      <c r="I7" s="17" t="n">
        <v>8</v>
      </c>
      <c r="J7" s="18" t="n">
        <v>9</v>
      </c>
      <c r="K7" s="255" t="n">
        <v>10</v>
      </c>
      <c r="L7" s="255" t="n">
        <v>11</v>
      </c>
      <c r="M7" s="255" t="n">
        <v>12</v>
      </c>
      <c r="N7" s="256" t="n">
        <v>13</v>
      </c>
      <c r="O7" s="255" t="n">
        <v>14</v>
      </c>
      <c r="P7" s="255" t="n">
        <v>15</v>
      </c>
      <c r="Q7" s="255" t="n">
        <v>16</v>
      </c>
      <c r="R7" s="255" t="n">
        <v>17</v>
      </c>
      <c r="S7" s="255" t="n">
        <v>18</v>
      </c>
      <c r="T7" s="255" t="n">
        <v>19</v>
      </c>
      <c r="U7" s="17" t="n">
        <v>20</v>
      </c>
    </row>
    <row r="8" customFormat="false" ht="12.75" hidden="false" customHeight="true" outlineLevel="0" collapsed="false">
      <c r="A8" s="21" t="s">
        <v>45</v>
      </c>
      <c r="B8" s="21"/>
      <c r="C8" s="257"/>
      <c r="D8" s="257"/>
      <c r="E8" s="258"/>
      <c r="F8" s="257"/>
      <c r="G8" s="257"/>
      <c r="H8" s="257"/>
      <c r="I8" s="257"/>
      <c r="J8" s="257"/>
      <c r="K8" s="257" t="n">
        <f aca="false">K269+K278+K287+K298+K323+K330+K367+K394</f>
        <v>0</v>
      </c>
      <c r="L8" s="257" t="n">
        <f aca="false">L269+L278+L287+L298+L323+L330+L367+L394</f>
        <v>0</v>
      </c>
      <c r="M8" s="257" t="n">
        <f aca="false">M269+M278+M287+M298+M323+M330+M367+M394</f>
        <v>0</v>
      </c>
      <c r="N8" s="257" t="n">
        <f aca="false">N269+N278+N287+N298+N323+N330+N367+N394</f>
        <v>0</v>
      </c>
      <c r="O8" s="24" t="n">
        <f aca="false">O72+O79+O110+O127+O134+O141+O144+O156+O185+O192+O220+O259+O195+O262+O75</f>
        <v>6602399159.84333</v>
      </c>
      <c r="P8" s="257" t="n">
        <f aca="false">P269+P278+P287+P298+P323+P330+P367+P394</f>
        <v>0</v>
      </c>
      <c r="Q8" s="257" t="n">
        <f aca="false">Q269+Q278+Q287+Q298+Q323+Q330+Q367+Q394</f>
        <v>0</v>
      </c>
      <c r="R8" s="24" t="n">
        <f aca="false">O8</f>
        <v>6602399159.84333</v>
      </c>
      <c r="S8" s="259"/>
      <c r="T8" s="24"/>
      <c r="U8" s="23"/>
    </row>
    <row r="9" customFormat="false" ht="12.75" hidden="false" customHeight="true" outlineLevel="0" collapsed="false">
      <c r="A9" s="260" t="s">
        <v>56</v>
      </c>
      <c r="B9" s="43"/>
      <c r="C9" s="6"/>
      <c r="D9" s="6"/>
      <c r="E9" s="45"/>
      <c r="F9" s="47"/>
      <c r="G9" s="47"/>
      <c r="H9" s="47"/>
      <c r="I9" s="47"/>
      <c r="J9" s="15"/>
      <c r="K9" s="15"/>
      <c r="L9" s="15"/>
      <c r="M9" s="6"/>
      <c r="N9" s="6"/>
      <c r="O9" s="126"/>
      <c r="P9" s="126"/>
      <c r="Q9" s="126"/>
      <c r="R9" s="126"/>
      <c r="S9" s="126"/>
      <c r="T9" s="126"/>
      <c r="U9" s="126"/>
    </row>
    <row r="10" customFormat="false" ht="12.75" hidden="false" customHeight="false" outlineLevel="0" collapsed="false">
      <c r="A10" s="66" t="n">
        <v>1</v>
      </c>
      <c r="B10" s="62" t="s">
        <v>192</v>
      </c>
      <c r="C10" s="63" t="n">
        <v>1968</v>
      </c>
      <c r="D10" s="66"/>
      <c r="E10" s="54" t="s">
        <v>943</v>
      </c>
      <c r="F10" s="261" t="s">
        <v>944</v>
      </c>
      <c r="G10" s="64" t="s">
        <v>58</v>
      </c>
      <c r="H10" s="64" t="s">
        <v>59</v>
      </c>
      <c r="I10" s="66" t="n">
        <v>5</v>
      </c>
      <c r="J10" s="66" t="n">
        <v>4</v>
      </c>
      <c r="K10" s="64" t="n">
        <v>3547</v>
      </c>
      <c r="L10" s="64" t="n">
        <v>3335</v>
      </c>
      <c r="M10" s="66" t="n">
        <v>0</v>
      </c>
      <c r="N10" s="66" t="n">
        <v>71</v>
      </c>
      <c r="O10" s="262" t="n">
        <v>65003841.81807</v>
      </c>
      <c r="P10" s="240" t="n">
        <v>0</v>
      </c>
      <c r="Q10" s="240" t="n">
        <v>0</v>
      </c>
      <c r="R10" s="240" t="n">
        <f aca="false">O10</f>
        <v>65003841.81807</v>
      </c>
      <c r="S10" s="69" t="n">
        <f aca="false">R10/L10</f>
        <v>19491.406842</v>
      </c>
      <c r="T10" s="67" t="n">
        <v>33174.73</v>
      </c>
      <c r="U10" s="66" t="n">
        <v>2022</v>
      </c>
    </row>
    <row r="11" customFormat="false" ht="12.75" hidden="false" customHeight="false" outlineLevel="0" collapsed="false">
      <c r="A11" s="66" t="n">
        <f aca="false">1+A10</f>
        <v>2</v>
      </c>
      <c r="B11" s="49" t="s">
        <v>186</v>
      </c>
      <c r="C11" s="6" t="n">
        <v>1960</v>
      </c>
      <c r="D11" s="66"/>
      <c r="E11" s="54" t="s">
        <v>945</v>
      </c>
      <c r="F11" s="261" t="s">
        <v>944</v>
      </c>
      <c r="G11" s="66" t="s">
        <v>58</v>
      </c>
      <c r="H11" s="66" t="s">
        <v>62</v>
      </c>
      <c r="I11" s="66" t="n">
        <v>5</v>
      </c>
      <c r="J11" s="66" t="n">
        <v>2</v>
      </c>
      <c r="K11" s="263" t="n">
        <v>1925</v>
      </c>
      <c r="L11" s="263" t="n">
        <v>1592</v>
      </c>
      <c r="M11" s="66" t="n">
        <v>0</v>
      </c>
      <c r="N11" s="66" t="n">
        <v>40</v>
      </c>
      <c r="O11" s="262" t="n">
        <v>24620734.93</v>
      </c>
      <c r="P11" s="15" t="n">
        <v>0</v>
      </c>
      <c r="Q11" s="15" t="n">
        <v>0</v>
      </c>
      <c r="R11" s="15" t="n">
        <f aca="false">O11</f>
        <v>24620734.93</v>
      </c>
      <c r="S11" s="15" t="n">
        <f aca="false">R11/L11</f>
        <v>15465.2857600503</v>
      </c>
      <c r="T11" s="51" t="n">
        <v>35657.96</v>
      </c>
      <c r="U11" s="66" t="n">
        <v>2024</v>
      </c>
    </row>
    <row r="12" customFormat="false" ht="12.75" hidden="false" customHeight="false" outlineLevel="0" collapsed="false">
      <c r="A12" s="66" t="n">
        <f aca="false">1+A11</f>
        <v>3</v>
      </c>
      <c r="B12" s="62" t="s">
        <v>946</v>
      </c>
      <c r="C12" s="63" t="n">
        <v>1962</v>
      </c>
      <c r="D12" s="66"/>
      <c r="E12" s="54" t="s">
        <v>947</v>
      </c>
      <c r="F12" s="261" t="s">
        <v>944</v>
      </c>
      <c r="G12" s="64" t="s">
        <v>58</v>
      </c>
      <c r="H12" s="64" t="s">
        <v>59</v>
      </c>
      <c r="I12" s="66" t="n">
        <v>3</v>
      </c>
      <c r="J12" s="66" t="n">
        <v>2</v>
      </c>
      <c r="K12" s="64" t="n">
        <v>1048.9</v>
      </c>
      <c r="L12" s="64" t="n">
        <v>957.2</v>
      </c>
      <c r="M12" s="66" t="n">
        <v>866.19</v>
      </c>
      <c r="N12" s="66" t="n">
        <v>27</v>
      </c>
      <c r="O12" s="262" t="n">
        <v>28261375.974316</v>
      </c>
      <c r="P12" s="240" t="n">
        <v>0</v>
      </c>
      <c r="Q12" s="240" t="n">
        <v>0</v>
      </c>
      <c r="R12" s="240" t="n">
        <f aca="false">O12</f>
        <v>28261375.974316</v>
      </c>
      <c r="S12" s="6" t="n">
        <v>29234.32</v>
      </c>
      <c r="T12" s="67" t="n">
        <v>29234.32</v>
      </c>
      <c r="U12" s="66" t="n">
        <v>2022</v>
      </c>
    </row>
    <row r="13" customFormat="false" ht="12.75" hidden="false" customHeight="false" outlineLevel="0" collapsed="false">
      <c r="A13" s="66" t="n">
        <f aca="false">1+A12</f>
        <v>4</v>
      </c>
      <c r="B13" s="62" t="s">
        <v>75</v>
      </c>
      <c r="C13" s="6" t="s">
        <v>76</v>
      </c>
      <c r="D13" s="66"/>
      <c r="E13" s="54" t="s">
        <v>948</v>
      </c>
      <c r="F13" s="261" t="s">
        <v>944</v>
      </c>
      <c r="G13" s="64" t="s">
        <v>58</v>
      </c>
      <c r="H13" s="64" t="s">
        <v>59</v>
      </c>
      <c r="I13" s="66" t="n">
        <v>4</v>
      </c>
      <c r="J13" s="66" t="n">
        <v>3</v>
      </c>
      <c r="K13" s="64" t="n">
        <v>4649.9</v>
      </c>
      <c r="L13" s="64" t="n">
        <v>3571.7</v>
      </c>
      <c r="M13" s="66" t="n">
        <v>3571.7</v>
      </c>
      <c r="N13" s="66" t="n">
        <v>39</v>
      </c>
      <c r="O13" s="262" t="n">
        <v>129551307.736871</v>
      </c>
      <c r="P13" s="15" t="n">
        <v>0</v>
      </c>
      <c r="Q13" s="15" t="n">
        <v>0</v>
      </c>
      <c r="R13" s="15" t="n">
        <f aca="false">O13</f>
        <v>129551307.736871</v>
      </c>
      <c r="S13" s="63" t="n">
        <v>35657.96</v>
      </c>
      <c r="T13" s="67" t="n">
        <v>35657.96</v>
      </c>
      <c r="U13" s="66" t="n">
        <v>2023</v>
      </c>
    </row>
    <row r="14" customFormat="false" ht="12.75" hidden="false" customHeight="false" outlineLevel="0" collapsed="false">
      <c r="A14" s="66" t="n">
        <f aca="false">1+A13</f>
        <v>5</v>
      </c>
      <c r="B14" s="264" t="s">
        <v>949</v>
      </c>
      <c r="C14" s="63" t="s">
        <v>129</v>
      </c>
      <c r="D14" s="66"/>
      <c r="E14" s="54" t="s">
        <v>950</v>
      </c>
      <c r="F14" s="261" t="s">
        <v>944</v>
      </c>
      <c r="G14" s="66" t="s">
        <v>58</v>
      </c>
      <c r="H14" s="66" t="s">
        <v>59</v>
      </c>
      <c r="I14" s="66" t="n">
        <v>2</v>
      </c>
      <c r="J14" s="66" t="n">
        <v>2</v>
      </c>
      <c r="K14" s="263" t="n">
        <v>812.2</v>
      </c>
      <c r="L14" s="263" t="n">
        <v>738.2</v>
      </c>
      <c r="M14" s="66" t="n">
        <v>738.2</v>
      </c>
      <c r="N14" s="66" t="n">
        <v>16</v>
      </c>
      <c r="O14" s="220" t="n">
        <v>16774346.811948</v>
      </c>
      <c r="P14" s="15" t="n">
        <v>0</v>
      </c>
      <c r="Q14" s="15" t="n">
        <v>0</v>
      </c>
      <c r="R14" s="15" t="n">
        <f aca="false">O14</f>
        <v>16774346.811948</v>
      </c>
      <c r="S14" s="15" t="n">
        <f aca="false">R14/L14</f>
        <v>22723.3091465023</v>
      </c>
      <c r="T14" s="67" t="n">
        <v>37755.05</v>
      </c>
      <c r="U14" s="66" t="n">
        <v>2024</v>
      </c>
    </row>
    <row r="15" customFormat="false" ht="12.75" hidden="false" customHeight="false" outlineLevel="0" collapsed="false">
      <c r="A15" s="66" t="n">
        <f aca="false">1+A14</f>
        <v>6</v>
      </c>
      <c r="B15" s="264" t="s">
        <v>68</v>
      </c>
      <c r="C15" s="6" t="n">
        <v>1948</v>
      </c>
      <c r="D15" s="66"/>
      <c r="E15" s="54" t="s">
        <v>951</v>
      </c>
      <c r="F15" s="261" t="s">
        <v>952</v>
      </c>
      <c r="G15" s="66" t="s">
        <v>58</v>
      </c>
      <c r="H15" s="66" t="s">
        <v>59</v>
      </c>
      <c r="I15" s="66" t="n">
        <v>3</v>
      </c>
      <c r="J15" s="66" t="n">
        <v>3</v>
      </c>
      <c r="K15" s="263" t="n">
        <v>2108.8</v>
      </c>
      <c r="L15" s="263" t="n">
        <v>886.8</v>
      </c>
      <c r="M15" s="66" t="n">
        <v>0</v>
      </c>
      <c r="N15" s="66" t="n">
        <v>12</v>
      </c>
      <c r="O15" s="220" t="n">
        <v>33255225.3436</v>
      </c>
      <c r="P15" s="15" t="n">
        <v>0</v>
      </c>
      <c r="Q15" s="15" t="n">
        <v>0</v>
      </c>
      <c r="R15" s="15" t="n">
        <f aca="false">O15</f>
        <v>33255225.3436</v>
      </c>
      <c r="S15" s="15" t="n">
        <f aca="false">R15/L15</f>
        <v>37500.2541087055</v>
      </c>
      <c r="T15" s="67" t="n">
        <v>29138.72</v>
      </c>
      <c r="U15" s="66" t="n">
        <v>2024</v>
      </c>
    </row>
    <row r="16" customFormat="false" ht="12.75" hidden="false" customHeight="false" outlineLevel="0" collapsed="false">
      <c r="A16" s="66" t="n">
        <f aca="false">1+A15</f>
        <v>7</v>
      </c>
      <c r="B16" s="62" t="s">
        <v>133</v>
      </c>
      <c r="C16" s="6" t="s">
        <v>76</v>
      </c>
      <c r="D16" s="66"/>
      <c r="E16" s="54" t="s">
        <v>953</v>
      </c>
      <c r="F16" s="261" t="s">
        <v>952</v>
      </c>
      <c r="G16" s="66" t="s">
        <v>58</v>
      </c>
      <c r="H16" s="66" t="s">
        <v>62</v>
      </c>
      <c r="I16" s="66" t="n">
        <v>2</v>
      </c>
      <c r="J16" s="66" t="n">
        <v>2</v>
      </c>
      <c r="K16" s="66" t="n">
        <v>723.3</v>
      </c>
      <c r="L16" s="66" t="n">
        <v>703.15</v>
      </c>
      <c r="M16" s="66" t="n">
        <v>515.9</v>
      </c>
      <c r="N16" s="66" t="n">
        <v>12</v>
      </c>
      <c r="O16" s="262" t="n">
        <v>24472425.9242939</v>
      </c>
      <c r="P16" s="15" t="n">
        <v>0</v>
      </c>
      <c r="Q16" s="15" t="n">
        <v>0</v>
      </c>
      <c r="R16" s="15" t="n">
        <f aca="false">O16</f>
        <v>24472425.9242939</v>
      </c>
      <c r="S16" s="15" t="n">
        <f aca="false">R16/L16</f>
        <v>34803.990506</v>
      </c>
      <c r="T16" s="67" t="n">
        <v>37755.05</v>
      </c>
      <c r="U16" s="66" t="n">
        <v>2024</v>
      </c>
    </row>
    <row r="17" customFormat="false" ht="12.75" hidden="false" customHeight="false" outlineLevel="0" collapsed="false">
      <c r="A17" s="66" t="n">
        <f aca="false">1+A16</f>
        <v>8</v>
      </c>
      <c r="B17" s="62" t="s">
        <v>66</v>
      </c>
      <c r="C17" s="6" t="n">
        <v>1962</v>
      </c>
      <c r="D17" s="66"/>
      <c r="E17" s="54" t="s">
        <v>954</v>
      </c>
      <c r="F17" s="261" t="s">
        <v>952</v>
      </c>
      <c r="G17" s="64" t="s">
        <v>58</v>
      </c>
      <c r="H17" s="64" t="s">
        <v>59</v>
      </c>
      <c r="I17" s="66" t="n">
        <v>5</v>
      </c>
      <c r="J17" s="66" t="n">
        <v>3</v>
      </c>
      <c r="K17" s="64" t="n">
        <v>3764</v>
      </c>
      <c r="L17" s="64" t="n">
        <v>3522.8</v>
      </c>
      <c r="M17" s="66" t="n">
        <v>0</v>
      </c>
      <c r="N17" s="66" t="n">
        <v>29</v>
      </c>
      <c r="O17" s="262" t="n">
        <v>127989595.281514</v>
      </c>
      <c r="P17" s="15" t="n">
        <v>0</v>
      </c>
      <c r="Q17" s="15" t="n">
        <v>0</v>
      </c>
      <c r="R17" s="15" t="n">
        <f aca="false">O17</f>
        <v>127989595.281514</v>
      </c>
      <c r="S17" s="6" t="n">
        <v>35657.96</v>
      </c>
      <c r="T17" s="67" t="n">
        <v>35657.96</v>
      </c>
      <c r="U17" s="66" t="n">
        <v>2022</v>
      </c>
    </row>
    <row r="18" customFormat="false" ht="12.75" hidden="false" customHeight="false" outlineLevel="0" collapsed="false">
      <c r="A18" s="66" t="n">
        <f aca="false">1+A17</f>
        <v>9</v>
      </c>
      <c r="B18" s="49" t="s">
        <v>84</v>
      </c>
      <c r="C18" s="63" t="s">
        <v>85</v>
      </c>
      <c r="D18" s="66"/>
      <c r="E18" s="261" t="s">
        <v>955</v>
      </c>
      <c r="F18" s="261" t="s">
        <v>952</v>
      </c>
      <c r="G18" s="6" t="s">
        <v>58</v>
      </c>
      <c r="H18" s="6" t="s">
        <v>59</v>
      </c>
      <c r="I18" s="6" t="n">
        <v>5</v>
      </c>
      <c r="J18" s="46" t="n">
        <v>6</v>
      </c>
      <c r="K18" s="15" t="n">
        <v>6281</v>
      </c>
      <c r="L18" s="15" t="n">
        <v>4856</v>
      </c>
      <c r="M18" s="15" t="n">
        <v>0</v>
      </c>
      <c r="N18" s="57" t="n">
        <v>100</v>
      </c>
      <c r="O18" s="15" t="n">
        <v>85959002.71</v>
      </c>
      <c r="P18" s="240" t="n">
        <v>0</v>
      </c>
      <c r="Q18" s="240" t="n">
        <v>0</v>
      </c>
      <c r="R18" s="15" t="n">
        <f aca="false">O18</f>
        <v>85959002.71</v>
      </c>
      <c r="S18" s="240" t="n">
        <f aca="false">R18/L18</f>
        <v>17701.606818369</v>
      </c>
      <c r="T18" s="67" t="n">
        <v>21963.12</v>
      </c>
      <c r="U18" s="66" t="n">
        <v>2024</v>
      </c>
    </row>
    <row r="19" customFormat="false" ht="12.75" hidden="false" customHeight="false" outlineLevel="0" collapsed="false">
      <c r="A19" s="66" t="n">
        <f aca="false">1+A18</f>
        <v>10</v>
      </c>
      <c r="B19" s="62" t="s">
        <v>80</v>
      </c>
      <c r="C19" s="63" t="s">
        <v>81</v>
      </c>
      <c r="D19" s="66"/>
      <c r="E19" s="54" t="s">
        <v>956</v>
      </c>
      <c r="F19" s="261" t="s">
        <v>952</v>
      </c>
      <c r="G19" s="64" t="s">
        <v>58</v>
      </c>
      <c r="H19" s="64" t="s">
        <v>59</v>
      </c>
      <c r="I19" s="66" t="n">
        <v>4</v>
      </c>
      <c r="J19" s="66" t="n">
        <v>3</v>
      </c>
      <c r="K19" s="64" t="n">
        <v>2292.5</v>
      </c>
      <c r="L19" s="64" t="n">
        <v>2184.4</v>
      </c>
      <c r="M19" s="66" t="n">
        <v>0</v>
      </c>
      <c r="N19" s="66" t="n">
        <v>24</v>
      </c>
      <c r="O19" s="262" t="n">
        <v>44291977.2900872</v>
      </c>
      <c r="P19" s="240" t="n">
        <v>0</v>
      </c>
      <c r="Q19" s="240" t="n">
        <v>0</v>
      </c>
      <c r="R19" s="15" t="n">
        <f aca="false">O19</f>
        <v>44291977.2900872</v>
      </c>
      <c r="S19" s="15" t="n">
        <f aca="false">O19/L19</f>
        <v>20276.495738</v>
      </c>
      <c r="T19" s="51" t="n">
        <v>29138.72</v>
      </c>
      <c r="U19" s="66" t="n">
        <v>2023</v>
      </c>
    </row>
    <row r="20" customFormat="false" ht="12.75" hidden="false" customHeight="false" outlineLevel="0" collapsed="false">
      <c r="A20" s="66" t="n">
        <f aca="false">1+A19</f>
        <v>11</v>
      </c>
      <c r="B20" s="71" t="s">
        <v>71</v>
      </c>
      <c r="C20" s="63" t="n">
        <v>1960</v>
      </c>
      <c r="D20" s="66"/>
      <c r="E20" s="54" t="s">
        <v>957</v>
      </c>
      <c r="F20" s="261" t="s">
        <v>952</v>
      </c>
      <c r="G20" s="64" t="s">
        <v>58</v>
      </c>
      <c r="H20" s="64" t="s">
        <v>59</v>
      </c>
      <c r="I20" s="66" t="n">
        <v>2</v>
      </c>
      <c r="J20" s="66" t="n">
        <v>2</v>
      </c>
      <c r="K20" s="64" t="n">
        <v>843.1</v>
      </c>
      <c r="L20" s="64" t="n">
        <v>776</v>
      </c>
      <c r="M20" s="66" t="n">
        <v>0</v>
      </c>
      <c r="N20" s="66" t="n">
        <v>14</v>
      </c>
      <c r="O20" s="262" t="n">
        <v>27007896.632656</v>
      </c>
      <c r="P20" s="15" t="n">
        <v>0</v>
      </c>
      <c r="Q20" s="15" t="n">
        <v>0</v>
      </c>
      <c r="R20" s="15" t="n">
        <f aca="false">O20</f>
        <v>27007896.632656</v>
      </c>
      <c r="S20" s="15" t="n">
        <f aca="false">O20/L20</f>
        <v>34803.990506</v>
      </c>
      <c r="T20" s="67" t="n">
        <v>37755.05</v>
      </c>
      <c r="U20" s="66" t="n">
        <v>2022</v>
      </c>
    </row>
    <row r="21" customFormat="false" ht="12.75" hidden="false" customHeight="false" outlineLevel="0" collapsed="false">
      <c r="A21" s="66" t="n">
        <f aca="false">1+A20</f>
        <v>12</v>
      </c>
      <c r="B21" s="62" t="s">
        <v>958</v>
      </c>
      <c r="C21" s="63" t="s">
        <v>104</v>
      </c>
      <c r="D21" s="66"/>
      <c r="E21" s="54" t="s">
        <v>959</v>
      </c>
      <c r="F21" s="261" t="s">
        <v>952</v>
      </c>
      <c r="G21" s="64" t="s">
        <v>58</v>
      </c>
      <c r="H21" s="64" t="s">
        <v>59</v>
      </c>
      <c r="I21" s="66" t="n">
        <v>2</v>
      </c>
      <c r="J21" s="66" t="n">
        <v>2</v>
      </c>
      <c r="K21" s="64" t="n">
        <v>1306.5</v>
      </c>
      <c r="L21" s="64" t="n">
        <v>751.9</v>
      </c>
      <c r="M21" s="66" t="n">
        <v>703</v>
      </c>
      <c r="N21" s="66" t="n">
        <v>14</v>
      </c>
      <c r="O21" s="262" t="n">
        <v>28142818.0581284</v>
      </c>
      <c r="P21" s="240" t="n">
        <v>0</v>
      </c>
      <c r="Q21" s="240" t="n">
        <v>0</v>
      </c>
      <c r="R21" s="240" t="n">
        <f aca="false">O21</f>
        <v>28142818.0581284</v>
      </c>
      <c r="S21" s="265" t="n">
        <f aca="false">R21/L21</f>
        <v>37428.937436</v>
      </c>
      <c r="T21" s="266" t="n">
        <v>39008.01</v>
      </c>
      <c r="U21" s="66" t="n">
        <v>2022</v>
      </c>
    </row>
    <row r="22" customFormat="false" ht="12.75" hidden="false" customHeight="false" outlineLevel="0" collapsed="false">
      <c r="A22" s="66" t="n">
        <f aca="false">1+A21</f>
        <v>13</v>
      </c>
      <c r="B22" s="264" t="s">
        <v>82</v>
      </c>
      <c r="C22" s="6" t="s">
        <v>83</v>
      </c>
      <c r="D22" s="66"/>
      <c r="E22" s="54" t="s">
        <v>960</v>
      </c>
      <c r="F22" s="261" t="s">
        <v>952</v>
      </c>
      <c r="G22" s="66" t="s">
        <v>58</v>
      </c>
      <c r="H22" s="66" t="s">
        <v>59</v>
      </c>
      <c r="I22" s="66" t="n">
        <v>2</v>
      </c>
      <c r="J22" s="66" t="n">
        <v>2</v>
      </c>
      <c r="K22" s="263" t="n">
        <v>730</v>
      </c>
      <c r="L22" s="263" t="n">
        <v>557</v>
      </c>
      <c r="M22" s="66" t="n">
        <v>0</v>
      </c>
      <c r="N22" s="66" t="n">
        <v>16</v>
      </c>
      <c r="O22" s="220" t="n">
        <v>10848979.8664</v>
      </c>
      <c r="P22" s="15" t="n">
        <v>0</v>
      </c>
      <c r="Q22" s="15" t="n">
        <v>0</v>
      </c>
      <c r="R22" s="15" t="n">
        <f aca="false">O22</f>
        <v>10848979.8664</v>
      </c>
      <c r="S22" s="15" t="n">
        <f aca="false">R22/L22</f>
        <v>19477.5222017953</v>
      </c>
      <c r="T22" s="67" t="n">
        <v>37755.05</v>
      </c>
      <c r="U22" s="66" t="n">
        <v>2024</v>
      </c>
    </row>
    <row r="23" customFormat="false" ht="12.75" hidden="false" customHeight="false" outlineLevel="0" collapsed="false">
      <c r="A23" s="66" t="n">
        <f aca="false">1+A22</f>
        <v>14</v>
      </c>
      <c r="B23" s="62" t="s">
        <v>961</v>
      </c>
      <c r="C23" s="6" t="s">
        <v>125</v>
      </c>
      <c r="D23" s="66"/>
      <c r="E23" s="54" t="s">
        <v>962</v>
      </c>
      <c r="F23" s="261" t="s">
        <v>952</v>
      </c>
      <c r="G23" s="64" t="s">
        <v>58</v>
      </c>
      <c r="H23" s="64" t="s">
        <v>59</v>
      </c>
      <c r="I23" s="66" t="n">
        <v>2</v>
      </c>
      <c r="J23" s="66" t="n">
        <v>1</v>
      </c>
      <c r="K23" s="64" t="n">
        <v>418.9</v>
      </c>
      <c r="L23" s="64" t="n">
        <v>256.8</v>
      </c>
      <c r="M23" s="66" t="n">
        <v>309.9</v>
      </c>
      <c r="N23" s="66" t="n">
        <v>8</v>
      </c>
      <c r="O23" s="262" t="n">
        <v>8426175.3831648</v>
      </c>
      <c r="P23" s="15" t="n">
        <v>0</v>
      </c>
      <c r="Q23" s="15" t="n">
        <v>0</v>
      </c>
      <c r="R23" s="15" t="n">
        <f aca="false">O23</f>
        <v>8426175.3831648</v>
      </c>
      <c r="S23" s="69" t="n">
        <f aca="false">R23/L23</f>
        <v>32812.209436</v>
      </c>
      <c r="T23" s="67" t="n">
        <v>37755.05</v>
      </c>
      <c r="U23" s="66" t="n">
        <v>2023</v>
      </c>
    </row>
    <row r="24" customFormat="false" ht="12.75" hidden="false" customHeight="false" outlineLevel="0" collapsed="false">
      <c r="A24" s="66" t="n">
        <f aca="false">1+A23</f>
        <v>15</v>
      </c>
      <c r="B24" s="87" t="s">
        <v>193</v>
      </c>
      <c r="C24" s="63" t="s">
        <v>125</v>
      </c>
      <c r="D24" s="66"/>
      <c r="E24" s="54" t="s">
        <v>963</v>
      </c>
      <c r="F24" s="261" t="s">
        <v>952</v>
      </c>
      <c r="G24" s="66" t="s">
        <v>58</v>
      </c>
      <c r="H24" s="66" t="s">
        <v>59</v>
      </c>
      <c r="I24" s="66" t="n">
        <v>3</v>
      </c>
      <c r="J24" s="66" t="n">
        <v>2</v>
      </c>
      <c r="K24" s="263" t="n">
        <v>1118</v>
      </c>
      <c r="L24" s="263" t="n">
        <v>963</v>
      </c>
      <c r="M24" s="66" t="n">
        <v>915.24</v>
      </c>
      <c r="N24" s="66" t="n">
        <v>20</v>
      </c>
      <c r="O24" s="220" t="n">
        <v>12256604.9126</v>
      </c>
      <c r="P24" s="240" t="n">
        <v>0</v>
      </c>
      <c r="Q24" s="240" t="n">
        <v>0</v>
      </c>
      <c r="R24" s="240" t="n">
        <f aca="false">O24</f>
        <v>12256604.9126</v>
      </c>
      <c r="S24" s="15" t="n">
        <f aca="false">R24/L24</f>
        <v>12727.5232737279</v>
      </c>
      <c r="T24" s="67" t="n">
        <v>37755.05</v>
      </c>
      <c r="U24" s="66" t="n">
        <v>2024</v>
      </c>
    </row>
    <row r="25" customFormat="false" ht="12.75" hidden="false" customHeight="false" outlineLevel="0" collapsed="false">
      <c r="A25" s="66" t="n">
        <f aca="false">1+A24</f>
        <v>16</v>
      </c>
      <c r="B25" s="87" t="s">
        <v>194</v>
      </c>
      <c r="C25" s="63" t="n">
        <v>1960</v>
      </c>
      <c r="D25" s="66"/>
      <c r="E25" s="54" t="s">
        <v>964</v>
      </c>
      <c r="F25" s="261" t="s">
        <v>952</v>
      </c>
      <c r="G25" s="66" t="s">
        <v>58</v>
      </c>
      <c r="H25" s="66" t="s">
        <v>62</v>
      </c>
      <c r="I25" s="66" t="n">
        <v>4</v>
      </c>
      <c r="J25" s="66" t="n">
        <v>2</v>
      </c>
      <c r="K25" s="263" t="n">
        <v>1425</v>
      </c>
      <c r="L25" s="263" t="n">
        <v>1291</v>
      </c>
      <c r="M25" s="66" t="n">
        <v>89.56</v>
      </c>
      <c r="N25" s="66" t="n">
        <v>32</v>
      </c>
      <c r="O25" s="220" t="n">
        <v>17045430.191984</v>
      </c>
      <c r="P25" s="240" t="n">
        <v>0</v>
      </c>
      <c r="Q25" s="240" t="n">
        <v>0</v>
      </c>
      <c r="R25" s="240" t="n">
        <f aca="false">O25</f>
        <v>17045430.191984</v>
      </c>
      <c r="S25" s="240" t="n">
        <f aca="false">R25/L25</f>
        <v>13203.2766785314</v>
      </c>
      <c r="T25" s="67" t="n">
        <v>35657.96</v>
      </c>
      <c r="U25" s="66" t="n">
        <v>2024</v>
      </c>
    </row>
    <row r="26" customFormat="false" ht="12.75" hidden="false" customHeight="false" outlineLevel="0" collapsed="false">
      <c r="A26" s="66" t="n">
        <f aca="false">1+A25</f>
        <v>17</v>
      </c>
      <c r="B26" s="87" t="s">
        <v>195</v>
      </c>
      <c r="C26" s="63" t="n">
        <v>1941</v>
      </c>
      <c r="D26" s="66"/>
      <c r="E26" s="54" t="s">
        <v>965</v>
      </c>
      <c r="F26" s="261" t="s">
        <v>952</v>
      </c>
      <c r="G26" s="66" t="s">
        <v>58</v>
      </c>
      <c r="H26" s="66" t="s">
        <v>62</v>
      </c>
      <c r="I26" s="66" t="n">
        <v>3</v>
      </c>
      <c r="J26" s="66" t="n">
        <v>2</v>
      </c>
      <c r="K26" s="263" t="n">
        <v>654.5</v>
      </c>
      <c r="L26" s="263" t="n">
        <v>365.6</v>
      </c>
      <c r="M26" s="66" t="n">
        <v>635.1</v>
      </c>
      <c r="N26" s="66" t="n">
        <v>9</v>
      </c>
      <c r="O26" s="220" t="n">
        <v>3738200.390172</v>
      </c>
      <c r="P26" s="240" t="n">
        <v>0</v>
      </c>
      <c r="Q26" s="240" t="n">
        <v>0</v>
      </c>
      <c r="R26" s="240" t="n">
        <f aca="false">O26</f>
        <v>3738200.390172</v>
      </c>
      <c r="S26" s="15" t="n">
        <f aca="false">R26/L26</f>
        <v>10224.8369534245</v>
      </c>
      <c r="T26" s="67" t="n">
        <v>29234.32</v>
      </c>
      <c r="U26" s="66" t="n">
        <v>2024</v>
      </c>
    </row>
    <row r="27" customFormat="false" ht="12.75" hidden="false" customHeight="false" outlineLevel="0" collapsed="false">
      <c r="A27" s="66" t="n">
        <f aca="false">1+A26</f>
        <v>18</v>
      </c>
      <c r="B27" s="90" t="s">
        <v>72</v>
      </c>
      <c r="C27" s="63" t="s">
        <v>73</v>
      </c>
      <c r="D27" s="66"/>
      <c r="E27" s="54" t="s">
        <v>966</v>
      </c>
      <c r="F27" s="261" t="s">
        <v>952</v>
      </c>
      <c r="G27" s="64" t="s">
        <v>58</v>
      </c>
      <c r="H27" s="64" t="s">
        <v>59</v>
      </c>
      <c r="I27" s="66" t="n">
        <v>5</v>
      </c>
      <c r="J27" s="66" t="n">
        <v>4</v>
      </c>
      <c r="K27" s="64" t="n">
        <v>4916.74</v>
      </c>
      <c r="L27" s="64" t="n">
        <v>4178.74</v>
      </c>
      <c r="M27" s="66" t="n">
        <v>3089.39</v>
      </c>
      <c r="N27" s="66" t="n">
        <v>61</v>
      </c>
      <c r="O27" s="262" t="n">
        <v>66588319.4533773</v>
      </c>
      <c r="P27" s="240" t="n">
        <v>0</v>
      </c>
      <c r="Q27" s="240" t="n">
        <v>0</v>
      </c>
      <c r="R27" s="240" t="n">
        <f aca="false">O27</f>
        <v>66588319.4533773</v>
      </c>
      <c r="S27" s="15" t="n">
        <f aca="false">O27/L27</f>
        <v>15935.0233451656</v>
      </c>
      <c r="T27" s="67" t="n">
        <v>35657.96</v>
      </c>
      <c r="U27" s="66" t="n">
        <v>2022</v>
      </c>
    </row>
    <row r="28" customFormat="false" ht="12.75" hidden="false" customHeight="false" outlineLevel="0" collapsed="false">
      <c r="A28" s="66" t="n">
        <f aca="false">1+A27</f>
        <v>19</v>
      </c>
      <c r="B28" s="87" t="s">
        <v>150</v>
      </c>
      <c r="C28" s="63" t="n">
        <v>1953</v>
      </c>
      <c r="D28" s="66"/>
      <c r="E28" s="54" t="s">
        <v>967</v>
      </c>
      <c r="F28" s="261" t="s">
        <v>932</v>
      </c>
      <c r="G28" s="66" t="s">
        <v>58</v>
      </c>
      <c r="H28" s="66" t="s">
        <v>59</v>
      </c>
      <c r="I28" s="66" t="n">
        <v>4</v>
      </c>
      <c r="J28" s="66" t="n">
        <v>4</v>
      </c>
      <c r="K28" s="263" t="n">
        <v>3678</v>
      </c>
      <c r="L28" s="263" t="n">
        <v>3249</v>
      </c>
      <c r="M28" s="66" t="n">
        <v>3249</v>
      </c>
      <c r="N28" s="66" t="n">
        <v>40</v>
      </c>
      <c r="O28" s="220" t="n">
        <v>35382555.2166476</v>
      </c>
      <c r="P28" s="240" t="n">
        <v>0</v>
      </c>
      <c r="Q28" s="240" t="n">
        <v>0</v>
      </c>
      <c r="R28" s="240" t="n">
        <f aca="false">O28</f>
        <v>35382555.2166476</v>
      </c>
      <c r="S28" s="15" t="n">
        <f aca="false">R28/L28</f>
        <v>10890.2909254071</v>
      </c>
      <c r="T28" s="67" t="n">
        <v>20566.9298066</v>
      </c>
      <c r="U28" s="66" t="n">
        <v>2024</v>
      </c>
    </row>
    <row r="29" customFormat="false" ht="12.75" hidden="false" customHeight="false" outlineLevel="0" collapsed="false">
      <c r="A29" s="66" t="n">
        <f aca="false">1+A28</f>
        <v>20</v>
      </c>
      <c r="B29" s="90" t="s">
        <v>151</v>
      </c>
      <c r="C29" s="63" t="n">
        <v>1954</v>
      </c>
      <c r="D29" s="66"/>
      <c r="E29" s="54" t="s">
        <v>968</v>
      </c>
      <c r="F29" s="261" t="s">
        <v>932</v>
      </c>
      <c r="G29" s="66" t="s">
        <v>58</v>
      </c>
      <c r="H29" s="66" t="s">
        <v>59</v>
      </c>
      <c r="I29" s="66" t="n">
        <v>3</v>
      </c>
      <c r="J29" s="66" t="n">
        <v>2</v>
      </c>
      <c r="K29" s="66" t="n">
        <v>1230.34</v>
      </c>
      <c r="L29" s="66" t="n">
        <v>1148.6</v>
      </c>
      <c r="M29" s="66" t="n">
        <v>1148.6</v>
      </c>
      <c r="N29" s="66" t="n">
        <v>16</v>
      </c>
      <c r="O29" s="262" t="n">
        <v>30280914.8170388</v>
      </c>
      <c r="P29" s="240" t="n">
        <v>0</v>
      </c>
      <c r="Q29" s="240" t="n">
        <v>0</v>
      </c>
      <c r="R29" s="240" t="n">
        <f aca="false">O29</f>
        <v>30280914.8170388</v>
      </c>
      <c r="S29" s="15" t="n">
        <f aca="false">R29/L29</f>
        <v>26363.324758</v>
      </c>
      <c r="T29" s="67" t="n">
        <v>29234.32</v>
      </c>
      <c r="U29" s="66" t="n">
        <v>2024</v>
      </c>
    </row>
    <row r="30" customFormat="false" ht="12.75" hidden="false" customHeight="false" outlineLevel="0" collapsed="false">
      <c r="A30" s="66" t="n">
        <f aca="false">1+A29</f>
        <v>21</v>
      </c>
      <c r="B30" s="90" t="s">
        <v>126</v>
      </c>
      <c r="C30" s="63" t="n">
        <v>1951</v>
      </c>
      <c r="D30" s="66"/>
      <c r="E30" s="54" t="s">
        <v>969</v>
      </c>
      <c r="F30" s="261" t="s">
        <v>932</v>
      </c>
      <c r="G30" s="66" t="s">
        <v>58</v>
      </c>
      <c r="H30" s="66" t="s">
        <v>59</v>
      </c>
      <c r="I30" s="66" t="n">
        <v>3</v>
      </c>
      <c r="J30" s="66" t="n">
        <v>2</v>
      </c>
      <c r="K30" s="66" t="n">
        <v>1097.9</v>
      </c>
      <c r="L30" s="66" t="n">
        <v>1075.8</v>
      </c>
      <c r="M30" s="66" t="n">
        <v>1028</v>
      </c>
      <c r="N30" s="66" t="n">
        <v>24</v>
      </c>
      <c r="O30" s="262" t="n">
        <v>37442132.9863548</v>
      </c>
      <c r="P30" s="240" t="n">
        <v>0</v>
      </c>
      <c r="Q30" s="240" t="n">
        <v>0</v>
      </c>
      <c r="R30" s="240" t="n">
        <f aca="false">O30</f>
        <v>37442132.9863548</v>
      </c>
      <c r="S30" s="15" t="n">
        <f aca="false">R30/L30</f>
        <v>34803.990506</v>
      </c>
      <c r="T30" s="67" t="n">
        <v>37755.05</v>
      </c>
      <c r="U30" s="66" t="n">
        <v>2024</v>
      </c>
    </row>
    <row r="31" customFormat="false" ht="12.75" hidden="false" customHeight="false" outlineLevel="0" collapsed="false">
      <c r="A31" s="66" t="n">
        <f aca="false">1+A30</f>
        <v>22</v>
      </c>
      <c r="B31" s="90" t="s">
        <v>913</v>
      </c>
      <c r="C31" s="63" t="n">
        <v>1958</v>
      </c>
      <c r="D31" s="66"/>
      <c r="E31" s="54" t="s">
        <v>970</v>
      </c>
      <c r="F31" s="261" t="s">
        <v>932</v>
      </c>
      <c r="G31" s="66" t="s">
        <v>58</v>
      </c>
      <c r="H31" s="66" t="s">
        <v>59</v>
      </c>
      <c r="I31" s="66" t="n">
        <v>3</v>
      </c>
      <c r="J31" s="66" t="n">
        <v>2</v>
      </c>
      <c r="K31" s="66" t="n">
        <v>1061.5</v>
      </c>
      <c r="L31" s="66" t="n">
        <v>965</v>
      </c>
      <c r="M31" s="66" t="n">
        <v>964.5</v>
      </c>
      <c r="N31" s="66" t="n">
        <v>18</v>
      </c>
      <c r="O31" s="262" t="n">
        <v>27982277.05564</v>
      </c>
      <c r="P31" s="240" t="n">
        <v>0</v>
      </c>
      <c r="Q31" s="240" t="n">
        <v>0</v>
      </c>
      <c r="R31" s="240" t="n">
        <f aca="false">O31</f>
        <v>27982277.05564</v>
      </c>
      <c r="S31" s="15" t="n">
        <f aca="false">R31/L31</f>
        <v>28997.178296</v>
      </c>
      <c r="T31" s="67" t="n">
        <v>29234.32</v>
      </c>
      <c r="U31" s="66" t="n">
        <v>2024</v>
      </c>
    </row>
    <row r="32" customFormat="false" ht="12.75" hidden="false" customHeight="false" outlineLevel="0" collapsed="false">
      <c r="A32" s="66" t="n">
        <f aca="false">1+A31</f>
        <v>23</v>
      </c>
      <c r="B32" s="90" t="s">
        <v>117</v>
      </c>
      <c r="C32" s="63" t="s">
        <v>70</v>
      </c>
      <c r="D32" s="66"/>
      <c r="E32" s="54" t="s">
        <v>971</v>
      </c>
      <c r="F32" s="261" t="s">
        <v>932</v>
      </c>
      <c r="G32" s="66" t="s">
        <v>58</v>
      </c>
      <c r="H32" s="66" t="s">
        <v>59</v>
      </c>
      <c r="I32" s="66" t="n">
        <v>3</v>
      </c>
      <c r="J32" s="66" t="n">
        <v>3</v>
      </c>
      <c r="K32" s="66" t="n">
        <v>959.2</v>
      </c>
      <c r="L32" s="66" t="n">
        <v>958.9</v>
      </c>
      <c r="M32" s="66" t="n">
        <v>814.3</v>
      </c>
      <c r="N32" s="66" t="n">
        <v>18</v>
      </c>
      <c r="O32" s="262" t="n">
        <v>31463627.6281804</v>
      </c>
      <c r="P32" s="240" t="n">
        <v>0</v>
      </c>
      <c r="Q32" s="240" t="n">
        <v>0</v>
      </c>
      <c r="R32" s="240" t="n">
        <f aca="false">O32</f>
        <v>31463627.6281804</v>
      </c>
      <c r="S32" s="15" t="n">
        <f aca="false">R32/L32</f>
        <v>32812.209436</v>
      </c>
      <c r="T32" s="67" t="n">
        <v>37755.05</v>
      </c>
      <c r="U32" s="66" t="n">
        <v>2024</v>
      </c>
    </row>
    <row r="33" customFormat="false" ht="12.75" hidden="false" customHeight="false" outlineLevel="0" collapsed="false">
      <c r="A33" s="66" t="n">
        <f aca="false">1+A32</f>
        <v>24</v>
      </c>
      <c r="B33" s="90" t="s">
        <v>131</v>
      </c>
      <c r="C33" s="63" t="s">
        <v>70</v>
      </c>
      <c r="D33" s="66"/>
      <c r="E33" s="54" t="s">
        <v>972</v>
      </c>
      <c r="F33" s="261" t="s">
        <v>932</v>
      </c>
      <c r="G33" s="66" t="s">
        <v>58</v>
      </c>
      <c r="H33" s="66" t="s">
        <v>59</v>
      </c>
      <c r="I33" s="66" t="n">
        <v>2</v>
      </c>
      <c r="J33" s="66" t="n">
        <v>1</v>
      </c>
      <c r="K33" s="66" t="n">
        <v>313.5</v>
      </c>
      <c r="L33" s="66" t="n">
        <v>288</v>
      </c>
      <c r="M33" s="66" t="n">
        <v>288</v>
      </c>
      <c r="N33" s="66" t="n">
        <v>8</v>
      </c>
      <c r="O33" s="262" t="n">
        <v>9137723.85504</v>
      </c>
      <c r="P33" s="240" t="n">
        <v>0</v>
      </c>
      <c r="Q33" s="240" t="n">
        <v>0</v>
      </c>
      <c r="R33" s="240" t="n">
        <f aca="false">O33</f>
        <v>9137723.85504</v>
      </c>
      <c r="S33" s="15" t="n">
        <f aca="false">R33/L33</f>
        <v>31728.20783</v>
      </c>
      <c r="T33" s="67" t="n">
        <v>39008.01</v>
      </c>
      <c r="U33" s="66" t="n">
        <v>2024</v>
      </c>
    </row>
    <row r="34" customFormat="false" ht="12.75" hidden="false" customHeight="false" outlineLevel="0" collapsed="false">
      <c r="A34" s="66" t="n">
        <f aca="false">1+A33</f>
        <v>25</v>
      </c>
      <c r="B34" s="90" t="s">
        <v>121</v>
      </c>
      <c r="C34" s="63" t="s">
        <v>122</v>
      </c>
      <c r="D34" s="66"/>
      <c r="E34" s="54" t="s">
        <v>973</v>
      </c>
      <c r="F34" s="261" t="s">
        <v>932</v>
      </c>
      <c r="G34" s="66" t="s">
        <v>58</v>
      </c>
      <c r="H34" s="66" t="s">
        <v>59</v>
      </c>
      <c r="I34" s="66" t="n">
        <v>2</v>
      </c>
      <c r="J34" s="66" t="n">
        <v>2</v>
      </c>
      <c r="K34" s="66" t="n">
        <v>276.7</v>
      </c>
      <c r="L34" s="66" t="n">
        <v>239.4</v>
      </c>
      <c r="M34" s="66" t="n">
        <v>201.5</v>
      </c>
      <c r="N34" s="66" t="n">
        <v>8</v>
      </c>
      <c r="O34" s="262" t="n">
        <v>7855242.9389784</v>
      </c>
      <c r="P34" s="240" t="n">
        <v>0</v>
      </c>
      <c r="Q34" s="240" t="n">
        <v>0</v>
      </c>
      <c r="R34" s="240" t="n">
        <f aca="false">O34</f>
        <v>7855242.9389784</v>
      </c>
      <c r="S34" s="15" t="n">
        <f aca="false">R34/L34</f>
        <v>32812.209436</v>
      </c>
      <c r="T34" s="67" t="n">
        <v>37755.05</v>
      </c>
      <c r="U34" s="66" t="n">
        <v>2024</v>
      </c>
    </row>
    <row r="35" customFormat="false" ht="12.75" hidden="false" customHeight="false" outlineLevel="0" collapsed="false">
      <c r="A35" s="66" t="n">
        <f aca="false">1+A34</f>
        <v>26</v>
      </c>
      <c r="B35" s="90" t="s">
        <v>111</v>
      </c>
      <c r="C35" s="63" t="s">
        <v>73</v>
      </c>
      <c r="D35" s="66"/>
      <c r="E35" s="54" t="s">
        <v>974</v>
      </c>
      <c r="F35" s="261" t="s">
        <v>932</v>
      </c>
      <c r="G35" s="64" t="s">
        <v>58</v>
      </c>
      <c r="H35" s="64" t="s">
        <v>59</v>
      </c>
      <c r="I35" s="66" t="n">
        <v>5</v>
      </c>
      <c r="J35" s="66" t="n">
        <v>5</v>
      </c>
      <c r="K35" s="64" t="n">
        <v>2615</v>
      </c>
      <c r="L35" s="64" t="n">
        <v>2590</v>
      </c>
      <c r="M35" s="66" t="n">
        <v>2347</v>
      </c>
      <c r="N35" s="66" t="n">
        <v>55</v>
      </c>
      <c r="O35" s="262" t="n">
        <v>21713074.61428</v>
      </c>
      <c r="P35" s="240" t="n">
        <v>0</v>
      </c>
      <c r="Q35" s="240" t="n">
        <v>0</v>
      </c>
      <c r="R35" s="240" t="n">
        <f aca="false">O35</f>
        <v>21713074.61428</v>
      </c>
      <c r="S35" s="15" t="n">
        <f aca="false">R35/L35</f>
        <v>8383.426492</v>
      </c>
      <c r="T35" s="67" t="n">
        <v>35657.96</v>
      </c>
      <c r="U35" s="66" t="n">
        <v>2023</v>
      </c>
    </row>
    <row r="36" customFormat="false" ht="12.75" hidden="false" customHeight="false" outlineLevel="0" collapsed="false">
      <c r="A36" s="66" t="n">
        <f aca="false">1+A35</f>
        <v>27</v>
      </c>
      <c r="B36" s="90" t="s">
        <v>140</v>
      </c>
      <c r="C36" s="63" t="n">
        <v>1947</v>
      </c>
      <c r="D36" s="66"/>
      <c r="E36" s="54" t="s">
        <v>975</v>
      </c>
      <c r="F36" s="261" t="s">
        <v>932</v>
      </c>
      <c r="G36" s="64" t="s">
        <v>58</v>
      </c>
      <c r="H36" s="64" t="s">
        <v>59</v>
      </c>
      <c r="I36" s="66" t="n">
        <v>4</v>
      </c>
      <c r="J36" s="66" t="n">
        <v>2</v>
      </c>
      <c r="K36" s="64" t="n">
        <v>2171.9</v>
      </c>
      <c r="L36" s="64" t="n">
        <v>1930</v>
      </c>
      <c r="M36" s="66" t="n">
        <v>0</v>
      </c>
      <c r="N36" s="66" t="n">
        <v>32</v>
      </c>
      <c r="O36" s="262" t="n">
        <v>55066251.5029</v>
      </c>
      <c r="P36" s="240" t="n">
        <v>0</v>
      </c>
      <c r="Q36" s="240" t="n">
        <v>0</v>
      </c>
      <c r="R36" s="240" t="n">
        <f aca="false">O36</f>
        <v>55066251.5029</v>
      </c>
      <c r="S36" s="15" t="n">
        <f aca="false">R36/L36</f>
        <v>28531.73653</v>
      </c>
      <c r="T36" s="67" t="n">
        <v>29138.72</v>
      </c>
      <c r="U36" s="66" t="n">
        <v>2024</v>
      </c>
    </row>
    <row r="37" customFormat="false" ht="12.75" hidden="false" customHeight="false" outlineLevel="0" collapsed="false">
      <c r="A37" s="66" t="n">
        <f aca="false">1+A36</f>
        <v>28</v>
      </c>
      <c r="B37" s="90" t="s">
        <v>114</v>
      </c>
      <c r="C37" s="63" t="s">
        <v>88</v>
      </c>
      <c r="D37" s="66"/>
      <c r="E37" s="54" t="s">
        <v>976</v>
      </c>
      <c r="F37" s="261" t="s">
        <v>932</v>
      </c>
      <c r="G37" s="66" t="s">
        <v>58</v>
      </c>
      <c r="H37" s="66" t="s">
        <v>59</v>
      </c>
      <c r="I37" s="66" t="n">
        <v>2</v>
      </c>
      <c r="J37" s="66" t="n">
        <v>2</v>
      </c>
      <c r="K37" s="66" t="n">
        <v>1514.1</v>
      </c>
      <c r="L37" s="66" t="n">
        <v>1367.4</v>
      </c>
      <c r="M37" s="66" t="n">
        <v>930.9</v>
      </c>
      <c r="N37" s="66" t="n">
        <v>20</v>
      </c>
      <c r="O37" s="262" t="n">
        <v>24889535.835411</v>
      </c>
      <c r="P37" s="240" t="n">
        <v>0</v>
      </c>
      <c r="Q37" s="240" t="n">
        <v>0</v>
      </c>
      <c r="R37" s="240" t="n">
        <f aca="false">O37</f>
        <v>24889535.835411</v>
      </c>
      <c r="S37" s="15" t="n">
        <f aca="false">R37/L37</f>
        <v>18202.088515</v>
      </c>
      <c r="T37" s="67" t="n">
        <v>29138.72</v>
      </c>
      <c r="U37" s="66" t="n">
        <v>2024</v>
      </c>
    </row>
    <row r="38" customFormat="false" ht="12.75" hidden="false" customHeight="false" outlineLevel="0" collapsed="false">
      <c r="A38" s="66" t="n">
        <f aca="false">1+A37</f>
        <v>29</v>
      </c>
      <c r="B38" s="90" t="s">
        <v>977</v>
      </c>
      <c r="C38" s="63" t="n">
        <v>1955</v>
      </c>
      <c r="D38" s="66"/>
      <c r="E38" s="54" t="s">
        <v>978</v>
      </c>
      <c r="F38" s="261" t="s">
        <v>932</v>
      </c>
      <c r="G38" s="66" t="s">
        <v>58</v>
      </c>
      <c r="H38" s="66" t="s">
        <v>59</v>
      </c>
      <c r="I38" s="66" t="n">
        <v>3</v>
      </c>
      <c r="J38" s="66" t="n">
        <v>2</v>
      </c>
      <c r="K38" s="66" t="n">
        <v>2070.6</v>
      </c>
      <c r="L38" s="66" t="n">
        <v>1308.8</v>
      </c>
      <c r="M38" s="66" t="n">
        <v>1159</v>
      </c>
      <c r="N38" s="66" t="n">
        <v>23</v>
      </c>
      <c r="O38" s="262" t="n">
        <v>35345265.4531328</v>
      </c>
      <c r="P38" s="240" t="n">
        <v>0</v>
      </c>
      <c r="Q38" s="240" t="n">
        <v>0</v>
      </c>
      <c r="R38" s="240" t="n">
        <f aca="false">O38</f>
        <v>35345265.4531328</v>
      </c>
      <c r="S38" s="15" t="n">
        <f aca="false">R38/L38</f>
        <v>27005.856856</v>
      </c>
      <c r="T38" s="67" t="n">
        <v>29138.72</v>
      </c>
      <c r="U38" s="66" t="n">
        <v>2024</v>
      </c>
    </row>
    <row r="39" customFormat="false" ht="12.75" hidden="false" customHeight="false" outlineLevel="0" collapsed="false">
      <c r="A39" s="66" t="n">
        <f aca="false">1+A38</f>
        <v>30</v>
      </c>
      <c r="B39" s="90" t="s">
        <v>124</v>
      </c>
      <c r="C39" s="63" t="s">
        <v>125</v>
      </c>
      <c r="D39" s="66"/>
      <c r="E39" s="54" t="s">
        <v>979</v>
      </c>
      <c r="F39" s="261" t="s">
        <v>932</v>
      </c>
      <c r="G39" s="66" t="s">
        <v>58</v>
      </c>
      <c r="H39" s="66" t="s">
        <v>59</v>
      </c>
      <c r="I39" s="66" t="n">
        <v>3</v>
      </c>
      <c r="J39" s="66" t="n">
        <v>2</v>
      </c>
      <c r="K39" s="66" t="n">
        <v>1231</v>
      </c>
      <c r="L39" s="66" t="n">
        <v>1080</v>
      </c>
      <c r="M39" s="66" t="n">
        <v>1080</v>
      </c>
      <c r="N39" s="66" t="n">
        <v>18</v>
      </c>
      <c r="O39" s="262" t="n">
        <v>35437186.19088</v>
      </c>
      <c r="P39" s="240" t="n">
        <v>0</v>
      </c>
      <c r="Q39" s="240" t="n">
        <v>0</v>
      </c>
      <c r="R39" s="240" t="n">
        <f aca="false">O39</f>
        <v>35437186.19088</v>
      </c>
      <c r="S39" s="15" t="n">
        <f aca="false">R39/L39</f>
        <v>32812.209436</v>
      </c>
      <c r="T39" s="67" t="n">
        <v>37755.05</v>
      </c>
      <c r="U39" s="66" t="n">
        <v>2024</v>
      </c>
    </row>
    <row r="40" customFormat="false" ht="12.75" hidden="false" customHeight="false" outlineLevel="0" collapsed="false">
      <c r="A40" s="66" t="n">
        <f aca="false">1+A39</f>
        <v>31</v>
      </c>
      <c r="B40" s="90" t="s">
        <v>130</v>
      </c>
      <c r="C40" s="63" t="s">
        <v>104</v>
      </c>
      <c r="D40" s="66"/>
      <c r="E40" s="54" t="s">
        <v>980</v>
      </c>
      <c r="F40" s="261" t="s">
        <v>932</v>
      </c>
      <c r="G40" s="66" t="s">
        <v>58</v>
      </c>
      <c r="H40" s="66" t="s">
        <v>59</v>
      </c>
      <c r="I40" s="66" t="n">
        <v>2</v>
      </c>
      <c r="J40" s="66" t="n">
        <v>1</v>
      </c>
      <c r="K40" s="66" t="n">
        <v>421</v>
      </c>
      <c r="L40" s="66" t="n">
        <v>399.65</v>
      </c>
      <c r="M40" s="66" t="n">
        <v>369.97</v>
      </c>
      <c r="N40" s="66" t="n">
        <v>10</v>
      </c>
      <c r="O40" s="262" t="n">
        <v>10835102.9140595</v>
      </c>
      <c r="P40" s="240" t="n">
        <v>0</v>
      </c>
      <c r="Q40" s="240" t="n">
        <v>0</v>
      </c>
      <c r="R40" s="240" t="n">
        <f aca="false">O40</f>
        <v>10835102.9140595</v>
      </c>
      <c r="S40" s="15" t="n">
        <f aca="false">R40/L40</f>
        <v>27111.47983</v>
      </c>
      <c r="T40" s="67" t="n">
        <v>37755.05</v>
      </c>
      <c r="U40" s="66" t="n">
        <v>2024</v>
      </c>
    </row>
    <row r="41" customFormat="false" ht="12.75" hidden="false" customHeight="false" outlineLevel="0" collapsed="false">
      <c r="A41" s="66" t="n">
        <f aca="false">1+A40</f>
        <v>32</v>
      </c>
      <c r="B41" s="90" t="s">
        <v>123</v>
      </c>
      <c r="C41" s="63" t="s">
        <v>98</v>
      </c>
      <c r="D41" s="66"/>
      <c r="E41" s="54" t="s">
        <v>981</v>
      </c>
      <c r="F41" s="261" t="s">
        <v>932</v>
      </c>
      <c r="G41" s="66" t="s">
        <v>58</v>
      </c>
      <c r="H41" s="66" t="s">
        <v>59</v>
      </c>
      <c r="I41" s="66" t="n">
        <v>2</v>
      </c>
      <c r="J41" s="66" t="n">
        <v>1</v>
      </c>
      <c r="K41" s="66" t="n">
        <v>269.4</v>
      </c>
      <c r="L41" s="66" t="n">
        <v>268.1</v>
      </c>
      <c r="M41" s="66" t="n">
        <v>268.1</v>
      </c>
      <c r="N41" s="66" t="n">
        <v>8</v>
      </c>
      <c r="O41" s="262" t="n">
        <v>8796953.3497916</v>
      </c>
      <c r="P41" s="240" t="n">
        <v>0</v>
      </c>
      <c r="Q41" s="240" t="n">
        <v>0</v>
      </c>
      <c r="R41" s="240" t="n">
        <f aca="false">O41</f>
        <v>8796953.3497916</v>
      </c>
      <c r="S41" s="15" t="n">
        <f aca="false">R41/L41</f>
        <v>32812.209436</v>
      </c>
      <c r="T41" s="67" t="n">
        <v>37755.05</v>
      </c>
      <c r="U41" s="66" t="n">
        <v>2024</v>
      </c>
    </row>
    <row r="42" customFormat="false" ht="12.75" hidden="false" customHeight="false" outlineLevel="0" collapsed="false">
      <c r="A42" s="66" t="n">
        <f aca="false">1+A41</f>
        <v>33</v>
      </c>
      <c r="B42" s="90" t="s">
        <v>115</v>
      </c>
      <c r="C42" s="6" t="s">
        <v>116</v>
      </c>
      <c r="D42" s="66"/>
      <c r="E42" s="54" t="s">
        <v>982</v>
      </c>
      <c r="F42" s="261" t="s">
        <v>932</v>
      </c>
      <c r="G42" s="66" t="s">
        <v>58</v>
      </c>
      <c r="H42" s="66" t="s">
        <v>62</v>
      </c>
      <c r="I42" s="66" t="n">
        <v>2</v>
      </c>
      <c r="J42" s="66" t="n">
        <v>2</v>
      </c>
      <c r="K42" s="66" t="n">
        <v>884.2</v>
      </c>
      <c r="L42" s="66" t="n">
        <v>838.52</v>
      </c>
      <c r="M42" s="66" t="n">
        <v>725.1</v>
      </c>
      <c r="N42" s="66" t="n">
        <v>16</v>
      </c>
      <c r="O42" s="262" t="n">
        <v>23466392.0231282</v>
      </c>
      <c r="P42" s="15" t="n">
        <v>0</v>
      </c>
      <c r="Q42" s="15" t="n">
        <v>0</v>
      </c>
      <c r="R42" s="15" t="n">
        <f aca="false">O42</f>
        <v>23466392.0231282</v>
      </c>
      <c r="S42" s="15" t="n">
        <f aca="false">R42/L42</f>
        <v>27985.4887458</v>
      </c>
      <c r="T42" s="51" t="n">
        <v>37755.05</v>
      </c>
      <c r="U42" s="66" t="n">
        <v>2024</v>
      </c>
    </row>
    <row r="43" customFormat="false" ht="12.75" hidden="false" customHeight="false" outlineLevel="0" collapsed="false">
      <c r="A43" s="66" t="n">
        <f aca="false">1+A42</f>
        <v>34</v>
      </c>
      <c r="B43" s="45" t="s">
        <v>187</v>
      </c>
      <c r="C43" s="6" t="n">
        <v>1965</v>
      </c>
      <c r="D43" s="66"/>
      <c r="E43" s="54" t="s">
        <v>983</v>
      </c>
      <c r="F43" s="261" t="s">
        <v>932</v>
      </c>
      <c r="G43" s="66" t="s">
        <v>58</v>
      </c>
      <c r="H43" s="66" t="s">
        <v>62</v>
      </c>
      <c r="I43" s="66" t="n">
        <v>5</v>
      </c>
      <c r="J43" s="66" t="n">
        <v>4</v>
      </c>
      <c r="K43" s="263" t="n">
        <v>4499</v>
      </c>
      <c r="L43" s="263" t="n">
        <v>3219</v>
      </c>
      <c r="M43" s="66" t="n">
        <v>0</v>
      </c>
      <c r="N43" s="66" t="n">
        <v>80</v>
      </c>
      <c r="O43" s="15" t="n">
        <v>68018877.372552</v>
      </c>
      <c r="P43" s="15" t="n">
        <v>0</v>
      </c>
      <c r="Q43" s="15" t="n">
        <v>0</v>
      </c>
      <c r="R43" s="15" t="n">
        <f aca="false">O43</f>
        <v>68018877.372552</v>
      </c>
      <c r="S43" s="15" t="n">
        <f aca="false">R43/L43</f>
        <v>21130.437208</v>
      </c>
      <c r="T43" s="51" t="n">
        <v>21963.12</v>
      </c>
      <c r="U43" s="66" t="n">
        <v>2024</v>
      </c>
    </row>
    <row r="44" customFormat="false" ht="12.75" hidden="false" customHeight="false" outlineLevel="0" collapsed="false">
      <c r="A44" s="66" t="n">
        <f aca="false">1+A43</f>
        <v>35</v>
      </c>
      <c r="B44" s="90" t="s">
        <v>119</v>
      </c>
      <c r="C44" s="6" t="s">
        <v>70</v>
      </c>
      <c r="D44" s="66"/>
      <c r="E44" s="54" t="s">
        <v>984</v>
      </c>
      <c r="F44" s="261" t="s">
        <v>932</v>
      </c>
      <c r="G44" s="66" t="s">
        <v>58</v>
      </c>
      <c r="H44" s="66" t="s">
        <v>120</v>
      </c>
      <c r="I44" s="66" t="n">
        <v>2</v>
      </c>
      <c r="J44" s="66" t="n">
        <v>2</v>
      </c>
      <c r="K44" s="66" t="n">
        <v>674.5</v>
      </c>
      <c r="L44" s="66" t="n">
        <v>630.6</v>
      </c>
      <c r="M44" s="66" t="n">
        <v>473</v>
      </c>
      <c r="N44" s="66" t="n">
        <v>16</v>
      </c>
      <c r="O44" s="262" t="n">
        <v>20691379.2703416</v>
      </c>
      <c r="P44" s="15" t="n">
        <v>0</v>
      </c>
      <c r="Q44" s="15" t="n">
        <v>0</v>
      </c>
      <c r="R44" s="15" t="n">
        <f aca="false">O44</f>
        <v>20691379.2703416</v>
      </c>
      <c r="S44" s="15" t="n">
        <f aca="false">R44/L44</f>
        <v>32812.209436</v>
      </c>
      <c r="T44" s="51" t="n">
        <v>37755.05</v>
      </c>
      <c r="U44" s="66" t="n">
        <v>2024</v>
      </c>
    </row>
    <row r="45" customFormat="false" ht="12.75" hidden="false" customHeight="false" outlineLevel="0" collapsed="false">
      <c r="A45" s="66" t="n">
        <f aca="false">1+A44</f>
        <v>36</v>
      </c>
      <c r="B45" s="90" t="s">
        <v>132</v>
      </c>
      <c r="C45" s="6" t="s">
        <v>122</v>
      </c>
      <c r="D45" s="66"/>
      <c r="E45" s="54" t="s">
        <v>985</v>
      </c>
      <c r="F45" s="261" t="s">
        <v>932</v>
      </c>
      <c r="G45" s="66" t="s">
        <v>58</v>
      </c>
      <c r="H45" s="66" t="s">
        <v>59</v>
      </c>
      <c r="I45" s="66" t="n">
        <v>4</v>
      </c>
      <c r="J45" s="66" t="n">
        <v>2</v>
      </c>
      <c r="K45" s="66" t="n">
        <v>1662.8</v>
      </c>
      <c r="L45" s="66" t="n">
        <v>1486.52</v>
      </c>
      <c r="M45" s="66" t="n">
        <v>1486.52</v>
      </c>
      <c r="N45" s="66" t="n">
        <v>15</v>
      </c>
      <c r="O45" s="262" t="n">
        <v>48754688.1961496</v>
      </c>
      <c r="P45" s="15" t="n">
        <v>0</v>
      </c>
      <c r="Q45" s="15" t="n">
        <v>0</v>
      </c>
      <c r="R45" s="15" t="n">
        <f aca="false">O45</f>
        <v>48754688.1961496</v>
      </c>
      <c r="S45" s="15" t="n">
        <f aca="false">R45/L45</f>
        <v>32797.86898</v>
      </c>
      <c r="T45" s="51" t="n">
        <v>35863.82</v>
      </c>
      <c r="U45" s="66" t="n">
        <v>2024</v>
      </c>
    </row>
    <row r="46" customFormat="false" ht="12.75" hidden="false" customHeight="false" outlineLevel="0" collapsed="false">
      <c r="A46" s="66" t="n">
        <f aca="false">1+A45</f>
        <v>37</v>
      </c>
      <c r="B46" s="90" t="s">
        <v>156</v>
      </c>
      <c r="C46" s="6" t="n">
        <v>1933</v>
      </c>
      <c r="D46" s="66"/>
      <c r="E46" s="54" t="s">
        <v>986</v>
      </c>
      <c r="F46" s="261" t="s">
        <v>932</v>
      </c>
      <c r="G46" s="64" t="s">
        <v>58</v>
      </c>
      <c r="H46" s="64" t="s">
        <v>59</v>
      </c>
      <c r="I46" s="66" t="n">
        <v>5</v>
      </c>
      <c r="J46" s="66" t="n">
        <v>4</v>
      </c>
      <c r="K46" s="263" t="n">
        <v>4501.3</v>
      </c>
      <c r="L46" s="263" t="n">
        <v>3806.6</v>
      </c>
      <c r="M46" s="66" t="n">
        <v>3093</v>
      </c>
      <c r="N46" s="66" t="n">
        <v>44</v>
      </c>
      <c r="O46" s="262" t="n">
        <v>46347556.2501952</v>
      </c>
      <c r="P46" s="15" t="n">
        <v>0</v>
      </c>
      <c r="Q46" s="15" t="n">
        <v>0</v>
      </c>
      <c r="R46" s="15" t="n">
        <f aca="false">O46</f>
        <v>46347556.2501952</v>
      </c>
      <c r="S46" s="15" t="n">
        <f aca="false">O46/L46</f>
        <v>12175.578272</v>
      </c>
      <c r="T46" s="51" t="n">
        <v>29121.64</v>
      </c>
      <c r="U46" s="66" t="n">
        <v>2023</v>
      </c>
    </row>
    <row r="47" customFormat="false" ht="12.75" hidden="false" customHeight="false" outlineLevel="0" collapsed="false">
      <c r="A47" s="66" t="n">
        <f aca="false">1+A46</f>
        <v>38</v>
      </c>
      <c r="B47" s="90" t="s">
        <v>134</v>
      </c>
      <c r="C47" s="6" t="s">
        <v>135</v>
      </c>
      <c r="D47" s="66"/>
      <c r="E47" s="54" t="s">
        <v>987</v>
      </c>
      <c r="F47" s="261" t="s">
        <v>932</v>
      </c>
      <c r="G47" s="66" t="s">
        <v>58</v>
      </c>
      <c r="H47" s="66" t="s">
        <v>62</v>
      </c>
      <c r="I47" s="66" t="n">
        <v>5</v>
      </c>
      <c r="J47" s="66" t="n">
        <v>3</v>
      </c>
      <c r="K47" s="263" t="n">
        <v>2787.28</v>
      </c>
      <c r="L47" s="263" t="n">
        <v>2787.28</v>
      </c>
      <c r="M47" s="66" t="n">
        <v>2613.68</v>
      </c>
      <c r="N47" s="66" t="n">
        <v>60</v>
      </c>
      <c r="O47" s="262" t="n">
        <v>63698955.982717</v>
      </c>
      <c r="P47" s="15" t="n">
        <v>0</v>
      </c>
      <c r="Q47" s="15" t="n">
        <v>0</v>
      </c>
      <c r="R47" s="15" t="n">
        <f aca="false">O47</f>
        <v>63698955.982717</v>
      </c>
      <c r="S47" s="15" t="n">
        <f aca="false">R47/L47</f>
        <v>22853.447082</v>
      </c>
      <c r="T47" s="51" t="n">
        <v>21963.12</v>
      </c>
      <c r="U47" s="66" t="n">
        <v>2024</v>
      </c>
    </row>
    <row r="48" customFormat="false" ht="12.75" hidden="false" customHeight="false" outlineLevel="0" collapsed="false">
      <c r="A48" s="66" t="n">
        <f aca="false">1+A47</f>
        <v>39</v>
      </c>
      <c r="B48" s="90" t="s">
        <v>137</v>
      </c>
      <c r="C48" s="6" t="s">
        <v>85</v>
      </c>
      <c r="D48" s="66"/>
      <c r="E48" s="54" t="s">
        <v>988</v>
      </c>
      <c r="F48" s="261" t="s">
        <v>932</v>
      </c>
      <c r="G48" s="64" t="s">
        <v>58</v>
      </c>
      <c r="H48" s="64" t="s">
        <v>59</v>
      </c>
      <c r="I48" s="66" t="n">
        <v>2</v>
      </c>
      <c r="J48" s="66" t="n">
        <v>1</v>
      </c>
      <c r="K48" s="263" t="n">
        <v>383.04</v>
      </c>
      <c r="L48" s="263" t="n">
        <v>319.2</v>
      </c>
      <c r="M48" s="66" t="n">
        <v>319.1</v>
      </c>
      <c r="N48" s="66" t="n">
        <v>8</v>
      </c>
      <c r="O48" s="262" t="n">
        <v>11109433.7695152</v>
      </c>
      <c r="P48" s="15" t="n">
        <v>0</v>
      </c>
      <c r="Q48" s="15" t="n">
        <v>0</v>
      </c>
      <c r="R48" s="15" t="n">
        <f aca="false">O48</f>
        <v>11109433.7695152</v>
      </c>
      <c r="S48" s="15" t="n">
        <f aca="false">R48/L48</f>
        <v>34803.990506</v>
      </c>
      <c r="T48" s="51" t="n">
        <v>37755.05</v>
      </c>
      <c r="U48" s="66" t="n">
        <v>2024</v>
      </c>
    </row>
    <row r="49" customFormat="false" ht="12.75" hidden="false" customHeight="false" outlineLevel="0" collapsed="false">
      <c r="A49" s="66" t="n">
        <f aca="false">1+A48</f>
        <v>40</v>
      </c>
      <c r="B49" s="90" t="s">
        <v>138</v>
      </c>
      <c r="C49" s="6" t="s">
        <v>139</v>
      </c>
      <c r="D49" s="66"/>
      <c r="E49" s="54" t="s">
        <v>989</v>
      </c>
      <c r="F49" s="261" t="s">
        <v>932</v>
      </c>
      <c r="G49" s="64" t="s">
        <v>58</v>
      </c>
      <c r="H49" s="64" t="s">
        <v>59</v>
      </c>
      <c r="I49" s="66" t="n">
        <v>2</v>
      </c>
      <c r="J49" s="66" t="n">
        <v>2</v>
      </c>
      <c r="K49" s="263" t="n">
        <v>458.64</v>
      </c>
      <c r="L49" s="263" t="n">
        <v>382.2</v>
      </c>
      <c r="M49" s="66" t="n">
        <v>341.6</v>
      </c>
      <c r="N49" s="66" t="n">
        <v>8</v>
      </c>
      <c r="O49" s="262" t="n">
        <v>13302085.1713932</v>
      </c>
      <c r="P49" s="15" t="n">
        <v>0</v>
      </c>
      <c r="Q49" s="15" t="n">
        <v>0</v>
      </c>
      <c r="R49" s="15" t="n">
        <f aca="false">O49</f>
        <v>13302085.1713932</v>
      </c>
      <c r="S49" s="15" t="n">
        <f aca="false">R49/L49</f>
        <v>34803.990506</v>
      </c>
      <c r="T49" s="51" t="n">
        <v>37755.05</v>
      </c>
      <c r="U49" s="66" t="n">
        <v>2024</v>
      </c>
    </row>
    <row r="50" customFormat="false" ht="12.75" hidden="false" customHeight="false" outlineLevel="0" collapsed="false">
      <c r="A50" s="66" t="n">
        <f aca="false">1+A49</f>
        <v>41</v>
      </c>
      <c r="B50" s="87" t="s">
        <v>183</v>
      </c>
      <c r="C50" s="6" t="n">
        <v>1954</v>
      </c>
      <c r="D50" s="66"/>
      <c r="E50" s="261" t="s">
        <v>990</v>
      </c>
      <c r="F50" s="261" t="s">
        <v>991</v>
      </c>
      <c r="G50" s="66" t="s">
        <v>58</v>
      </c>
      <c r="H50" s="6" t="s">
        <v>59</v>
      </c>
      <c r="I50" s="6" t="n">
        <v>3</v>
      </c>
      <c r="J50" s="46" t="n">
        <v>2</v>
      </c>
      <c r="K50" s="15" t="n">
        <v>1977.25</v>
      </c>
      <c r="L50" s="15" t="n">
        <v>1297.9</v>
      </c>
      <c r="M50" s="15" t="n">
        <v>0</v>
      </c>
      <c r="N50" s="46" t="n">
        <v>19</v>
      </c>
      <c r="O50" s="220" t="n">
        <v>33573349.2644784</v>
      </c>
      <c r="P50" s="15" t="n">
        <v>0</v>
      </c>
      <c r="Q50" s="15" t="n">
        <v>0</v>
      </c>
      <c r="R50" s="15" t="n">
        <f aca="false">O50</f>
        <v>33573349.2644784</v>
      </c>
      <c r="S50" s="15" t="n">
        <f aca="false">R50/L50</f>
        <v>25867.4391436</v>
      </c>
      <c r="T50" s="51" t="n">
        <v>26741.6007436</v>
      </c>
      <c r="U50" s="66" t="n">
        <v>2024</v>
      </c>
    </row>
    <row r="51" customFormat="false" ht="12.75" hidden="false" customHeight="false" outlineLevel="0" collapsed="false">
      <c r="A51" s="66" t="n">
        <f aca="false">1+A50</f>
        <v>42</v>
      </c>
      <c r="B51" s="54" t="s">
        <v>992</v>
      </c>
      <c r="C51" s="6" t="n">
        <v>1947</v>
      </c>
      <c r="D51" s="66"/>
      <c r="E51" s="54" t="s">
        <v>993</v>
      </c>
      <c r="F51" s="261" t="s">
        <v>991</v>
      </c>
      <c r="G51" s="66" t="s">
        <v>58</v>
      </c>
      <c r="H51" s="66" t="s">
        <v>59</v>
      </c>
      <c r="I51" s="66" t="n">
        <v>5</v>
      </c>
      <c r="J51" s="66" t="n">
        <v>4</v>
      </c>
      <c r="K51" s="263" t="n">
        <v>4214.2</v>
      </c>
      <c r="L51" s="263" t="n">
        <v>2322.4</v>
      </c>
      <c r="M51" s="66" t="n">
        <v>0</v>
      </c>
      <c r="N51" s="66" t="n">
        <v>42</v>
      </c>
      <c r="O51" s="262" t="n">
        <v>45645650.9129573</v>
      </c>
      <c r="P51" s="15" t="n">
        <v>0</v>
      </c>
      <c r="Q51" s="15" t="n">
        <v>0</v>
      </c>
      <c r="R51" s="15" t="n">
        <f aca="false">O51</f>
        <v>45645650.9129573</v>
      </c>
      <c r="S51" s="15" t="n">
        <f aca="false">R51/L51</f>
        <v>19654.5172722</v>
      </c>
      <c r="T51" s="51" t="n">
        <v>35863.82</v>
      </c>
      <c r="U51" s="66" t="n">
        <v>2024</v>
      </c>
    </row>
    <row r="52" customFormat="false" ht="12.75" hidden="false" customHeight="false" outlineLevel="0" collapsed="false">
      <c r="A52" s="66" t="n">
        <f aca="false">1+A51</f>
        <v>43</v>
      </c>
      <c r="B52" s="54" t="s">
        <v>112</v>
      </c>
      <c r="C52" s="6" t="n">
        <v>1958</v>
      </c>
      <c r="D52" s="66"/>
      <c r="E52" s="54" t="s">
        <v>994</v>
      </c>
      <c r="F52" s="261" t="s">
        <v>991</v>
      </c>
      <c r="G52" s="66" t="s">
        <v>58</v>
      </c>
      <c r="H52" s="66" t="s">
        <v>59</v>
      </c>
      <c r="I52" s="66" t="n">
        <v>4</v>
      </c>
      <c r="J52" s="66" t="n">
        <v>5</v>
      </c>
      <c r="K52" s="263" t="n">
        <v>3822.6</v>
      </c>
      <c r="L52" s="263" t="n">
        <v>2961.8</v>
      </c>
      <c r="M52" s="66" t="n">
        <v>2961.8</v>
      </c>
      <c r="N52" s="66" t="n">
        <v>56</v>
      </c>
      <c r="O52" s="262" t="n">
        <v>54327883.1956224</v>
      </c>
      <c r="P52" s="15" t="n">
        <v>0</v>
      </c>
      <c r="Q52" s="15" t="n">
        <v>0</v>
      </c>
      <c r="R52" s="15" t="n">
        <f aca="false">O52</f>
        <v>54327883.1956224</v>
      </c>
      <c r="S52" s="15" t="n">
        <f aca="false">O52/L52</f>
        <v>18342.8601511319</v>
      </c>
      <c r="T52" s="51" t="n">
        <v>29138.72</v>
      </c>
      <c r="U52" s="66" t="n">
        <v>2024</v>
      </c>
    </row>
    <row r="53" customFormat="false" ht="12.75" hidden="false" customHeight="false" outlineLevel="0" collapsed="false">
      <c r="A53" s="66" t="n">
        <f aca="false">1+A52</f>
        <v>44</v>
      </c>
      <c r="B53" s="54" t="s">
        <v>995</v>
      </c>
      <c r="C53" s="6" t="n">
        <v>1964</v>
      </c>
      <c r="D53" s="66"/>
      <c r="E53" s="54" t="s">
        <v>996</v>
      </c>
      <c r="F53" s="261" t="s">
        <v>991</v>
      </c>
      <c r="G53" s="66" t="s">
        <v>58</v>
      </c>
      <c r="H53" s="66" t="s">
        <v>62</v>
      </c>
      <c r="I53" s="66" t="n">
        <v>5</v>
      </c>
      <c r="J53" s="66" t="n">
        <v>3</v>
      </c>
      <c r="K53" s="263" t="n">
        <v>2830.7</v>
      </c>
      <c r="L53" s="263" t="n">
        <v>2789</v>
      </c>
      <c r="M53" s="66" t="n">
        <v>0</v>
      </c>
      <c r="N53" s="66" t="n">
        <v>64</v>
      </c>
      <c r="O53" s="262" t="n">
        <v>54816448.6721658</v>
      </c>
      <c r="P53" s="15" t="n">
        <v>0</v>
      </c>
      <c r="Q53" s="15" t="n">
        <v>0</v>
      </c>
      <c r="R53" s="15" t="n">
        <f aca="false">O53</f>
        <v>54816448.6721658</v>
      </c>
      <c r="S53" s="15" t="n">
        <f aca="false">R53/L53</f>
        <v>19654.5172722</v>
      </c>
      <c r="T53" s="51" t="n">
        <v>35863.82</v>
      </c>
      <c r="U53" s="66" t="n">
        <v>2024</v>
      </c>
    </row>
    <row r="54" customFormat="false" ht="12.75" hidden="false" customHeight="false" outlineLevel="0" collapsed="false">
      <c r="A54" s="66" t="n">
        <f aca="false">1+A53</f>
        <v>45</v>
      </c>
      <c r="B54" s="54" t="s">
        <v>997</v>
      </c>
      <c r="C54" s="6" t="n">
        <v>1953</v>
      </c>
      <c r="D54" s="66"/>
      <c r="E54" s="54" t="s">
        <v>998</v>
      </c>
      <c r="F54" s="261" t="s">
        <v>991</v>
      </c>
      <c r="G54" s="66" t="s">
        <v>58</v>
      </c>
      <c r="H54" s="66" t="s">
        <v>59</v>
      </c>
      <c r="I54" s="66" t="n">
        <v>3</v>
      </c>
      <c r="J54" s="66" t="n">
        <v>2</v>
      </c>
      <c r="K54" s="263" t="n">
        <v>1862.4</v>
      </c>
      <c r="L54" s="263" t="n">
        <v>1068.2</v>
      </c>
      <c r="M54" s="66" t="n">
        <v>1068.2</v>
      </c>
      <c r="N54" s="66" t="n">
        <v>19</v>
      </c>
      <c r="O54" s="262" t="n">
        <v>27631598.4931935</v>
      </c>
      <c r="P54" s="15" t="n">
        <v>0</v>
      </c>
      <c r="Q54" s="15" t="n">
        <v>0</v>
      </c>
      <c r="R54" s="15" t="n">
        <f aca="false">O54</f>
        <v>27631598.4931935</v>
      </c>
      <c r="S54" s="15" t="n">
        <f aca="false">R54/L54</f>
        <v>25867.4391436</v>
      </c>
      <c r="T54" s="51" t="n">
        <v>29234.32</v>
      </c>
      <c r="U54" s="66" t="n">
        <v>2024</v>
      </c>
    </row>
    <row r="55" customFormat="false" ht="12.75" hidden="false" customHeight="false" outlineLevel="0" collapsed="false">
      <c r="A55" s="66" t="n">
        <f aca="false">1+A54</f>
        <v>46</v>
      </c>
      <c r="B55" s="54" t="s">
        <v>999</v>
      </c>
      <c r="C55" s="63" t="n">
        <v>1952</v>
      </c>
      <c r="D55" s="66"/>
      <c r="E55" s="54" t="s">
        <v>1000</v>
      </c>
      <c r="F55" s="261" t="s">
        <v>991</v>
      </c>
      <c r="G55" s="66" t="s">
        <v>58</v>
      </c>
      <c r="H55" s="66" t="s">
        <v>59</v>
      </c>
      <c r="I55" s="66" t="n">
        <v>3</v>
      </c>
      <c r="J55" s="66" t="n">
        <v>3</v>
      </c>
      <c r="K55" s="263" t="n">
        <v>1662.18</v>
      </c>
      <c r="L55" s="263" t="n">
        <v>1003.6</v>
      </c>
      <c r="M55" s="66" t="n">
        <v>0</v>
      </c>
      <c r="N55" s="66" t="n">
        <v>21</v>
      </c>
      <c r="O55" s="262" t="n">
        <v>25960561.924517</v>
      </c>
      <c r="P55" s="15" t="n">
        <v>0</v>
      </c>
      <c r="Q55" s="15" t="n">
        <v>0</v>
      </c>
      <c r="R55" s="15" t="n">
        <f aca="false">O55</f>
        <v>25960561.924517</v>
      </c>
      <c r="S55" s="15" t="n">
        <f aca="false">R55/L55</f>
        <v>25867.4391436</v>
      </c>
      <c r="T55" s="67" t="n">
        <v>29234.32</v>
      </c>
      <c r="U55" s="66" t="n">
        <v>2024</v>
      </c>
    </row>
    <row r="56" customFormat="false" ht="12.75" hidden="false" customHeight="false" outlineLevel="0" collapsed="false">
      <c r="A56" s="66" t="n">
        <f aca="false">1+A55</f>
        <v>47</v>
      </c>
      <c r="B56" s="54" t="s">
        <v>1001</v>
      </c>
      <c r="C56" s="6" t="n">
        <v>1959</v>
      </c>
      <c r="D56" s="66"/>
      <c r="E56" s="54" t="s">
        <v>1002</v>
      </c>
      <c r="F56" s="261" t="s">
        <v>991</v>
      </c>
      <c r="G56" s="66" t="s">
        <v>58</v>
      </c>
      <c r="H56" s="66" t="s">
        <v>59</v>
      </c>
      <c r="I56" s="66" t="n">
        <v>5</v>
      </c>
      <c r="J56" s="66" t="n">
        <v>2</v>
      </c>
      <c r="K56" s="263" t="n">
        <v>1978</v>
      </c>
      <c r="L56" s="263" t="n">
        <v>1876.2</v>
      </c>
      <c r="M56" s="66" t="n">
        <v>0</v>
      </c>
      <c r="N56" s="66" t="n">
        <v>22</v>
      </c>
      <c r="O56" s="262" t="n">
        <v>36875805.3061016</v>
      </c>
      <c r="P56" s="240" t="n">
        <v>0</v>
      </c>
      <c r="Q56" s="240" t="n">
        <v>0</v>
      </c>
      <c r="R56" s="240" t="n">
        <f aca="false">O56</f>
        <v>36875805.3061016</v>
      </c>
      <c r="S56" s="240" t="n">
        <f aca="false">R56/L56</f>
        <v>19654.5172722</v>
      </c>
      <c r="T56" s="67" t="n">
        <v>35863.82</v>
      </c>
      <c r="U56" s="66" t="n">
        <v>2024</v>
      </c>
    </row>
    <row r="57" customFormat="false" ht="12.75" hidden="false" customHeight="false" outlineLevel="0" collapsed="false">
      <c r="A57" s="66" t="n">
        <f aca="false">1+A56</f>
        <v>48</v>
      </c>
      <c r="B57" s="54" t="s">
        <v>1003</v>
      </c>
      <c r="C57" s="6" t="n">
        <v>1960</v>
      </c>
      <c r="D57" s="66"/>
      <c r="E57" s="54" t="s">
        <v>1004</v>
      </c>
      <c r="F57" s="261" t="s">
        <v>991</v>
      </c>
      <c r="G57" s="66" t="s">
        <v>58</v>
      </c>
      <c r="H57" s="66" t="s">
        <v>59</v>
      </c>
      <c r="I57" s="66" t="n">
        <v>2</v>
      </c>
      <c r="J57" s="66" t="n">
        <v>2</v>
      </c>
      <c r="K57" s="263" t="n">
        <v>637</v>
      </c>
      <c r="L57" s="263" t="n">
        <v>621</v>
      </c>
      <c r="M57" s="66" t="n">
        <v>0</v>
      </c>
      <c r="N57" s="66" t="n">
        <v>14</v>
      </c>
      <c r="O57" s="262" t="n">
        <v>20661051.142476</v>
      </c>
      <c r="P57" s="240" t="n">
        <v>0</v>
      </c>
      <c r="Q57" s="240" t="n">
        <v>0</v>
      </c>
      <c r="R57" s="240" t="n">
        <f aca="false">O57</f>
        <v>20661051.142476</v>
      </c>
      <c r="S57" s="15" t="n">
        <f aca="false">R57/L57</f>
        <v>33270.613756</v>
      </c>
      <c r="T57" s="67" t="n">
        <v>39008.01</v>
      </c>
      <c r="U57" s="66" t="n">
        <v>2024</v>
      </c>
    </row>
    <row r="58" customFormat="false" ht="12.75" hidden="false" customHeight="false" outlineLevel="0" collapsed="false">
      <c r="A58" s="66" t="n">
        <f aca="false">1+A57</f>
        <v>49</v>
      </c>
      <c r="B58" s="54" t="s">
        <v>905</v>
      </c>
      <c r="C58" s="6" t="n">
        <v>1963</v>
      </c>
      <c r="D58" s="66"/>
      <c r="E58" s="54" t="s">
        <v>1005</v>
      </c>
      <c r="F58" s="261" t="s">
        <v>991</v>
      </c>
      <c r="G58" s="66" t="s">
        <v>58</v>
      </c>
      <c r="H58" s="66" t="s">
        <v>59</v>
      </c>
      <c r="I58" s="66" t="n">
        <v>2</v>
      </c>
      <c r="J58" s="66" t="n">
        <v>2</v>
      </c>
      <c r="K58" s="263" t="n">
        <v>991.7</v>
      </c>
      <c r="L58" s="263" t="n">
        <v>901.2</v>
      </c>
      <c r="M58" s="66" t="n">
        <v>0</v>
      </c>
      <c r="N58" s="66" t="n">
        <v>15</v>
      </c>
      <c r="O58" s="262" t="n">
        <v>33289708.3468992</v>
      </c>
      <c r="P58" s="240" t="n">
        <v>0</v>
      </c>
      <c r="Q58" s="240" t="n">
        <v>0</v>
      </c>
      <c r="R58" s="240" t="n">
        <f aca="false">O58</f>
        <v>33289708.3468992</v>
      </c>
      <c r="S58" s="63" t="n">
        <v>35863.82</v>
      </c>
      <c r="T58" s="67" t="n">
        <v>35863.82</v>
      </c>
      <c r="U58" s="66" t="n">
        <v>2024</v>
      </c>
    </row>
    <row r="59" customFormat="false" ht="12.75" hidden="false" customHeight="false" outlineLevel="0" collapsed="false">
      <c r="A59" s="66" t="n">
        <f aca="false">1+A58</f>
        <v>50</v>
      </c>
      <c r="B59" s="54" t="s">
        <v>1006</v>
      </c>
      <c r="C59" s="6" t="n">
        <v>1962</v>
      </c>
      <c r="D59" s="66"/>
      <c r="E59" s="54" t="s">
        <v>1007</v>
      </c>
      <c r="F59" s="261" t="s">
        <v>991</v>
      </c>
      <c r="G59" s="66" t="s">
        <v>58</v>
      </c>
      <c r="H59" s="66" t="s">
        <v>59</v>
      </c>
      <c r="I59" s="66" t="n">
        <v>5</v>
      </c>
      <c r="J59" s="66" t="n">
        <v>2</v>
      </c>
      <c r="K59" s="263" t="n">
        <v>1679.3</v>
      </c>
      <c r="L59" s="263" t="n">
        <v>1047</v>
      </c>
      <c r="M59" s="66" t="n">
        <v>0</v>
      </c>
      <c r="N59" s="66" t="n">
        <v>40</v>
      </c>
      <c r="O59" s="262" t="n">
        <v>20578279.5839934</v>
      </c>
      <c r="P59" s="240" t="n">
        <v>0</v>
      </c>
      <c r="Q59" s="240" t="n">
        <v>0</v>
      </c>
      <c r="R59" s="240" t="n">
        <f aca="false">O59</f>
        <v>20578279.5839934</v>
      </c>
      <c r="S59" s="240" t="n">
        <f aca="false">R59/L59</f>
        <v>19654.5172722</v>
      </c>
      <c r="T59" s="67" t="n">
        <v>35863.82</v>
      </c>
      <c r="U59" s="66" t="n">
        <v>2024</v>
      </c>
    </row>
    <row r="60" customFormat="false" ht="12.75" hidden="false" customHeight="false" outlineLevel="0" collapsed="false">
      <c r="A60" s="66" t="n">
        <f aca="false">1+A59</f>
        <v>51</v>
      </c>
      <c r="B60" s="54" t="s">
        <v>1008</v>
      </c>
      <c r="C60" s="6" t="n">
        <v>1957</v>
      </c>
      <c r="D60" s="66"/>
      <c r="E60" s="54" t="s">
        <v>1009</v>
      </c>
      <c r="F60" s="261" t="s">
        <v>991</v>
      </c>
      <c r="G60" s="66" t="s">
        <v>58</v>
      </c>
      <c r="H60" s="66" t="s">
        <v>59</v>
      </c>
      <c r="I60" s="66" t="n">
        <v>3</v>
      </c>
      <c r="J60" s="66" t="n">
        <v>2</v>
      </c>
      <c r="K60" s="263" t="n">
        <v>1148</v>
      </c>
      <c r="L60" s="263" t="n">
        <v>1003</v>
      </c>
      <c r="M60" s="66" t="n">
        <v>0</v>
      </c>
      <c r="N60" s="66" t="n">
        <v>15</v>
      </c>
      <c r="O60" s="262" t="n">
        <v>32910646.064308</v>
      </c>
      <c r="P60" s="240" t="n">
        <v>0</v>
      </c>
      <c r="Q60" s="240" t="n">
        <v>0</v>
      </c>
      <c r="R60" s="240" t="n">
        <f aca="false">O60</f>
        <v>32910646.064308</v>
      </c>
      <c r="S60" s="240" t="n">
        <f aca="false">R60/L60</f>
        <v>32812.209436</v>
      </c>
      <c r="T60" s="67" t="n">
        <v>37755.05</v>
      </c>
      <c r="U60" s="66" t="n">
        <v>2024</v>
      </c>
    </row>
    <row r="61" customFormat="false" ht="12.75" hidden="false" customHeight="false" outlineLevel="0" collapsed="false">
      <c r="A61" s="66" t="n">
        <f aca="false">1+A60</f>
        <v>52</v>
      </c>
      <c r="B61" s="54" t="s">
        <v>1010</v>
      </c>
      <c r="C61" s="6" t="n">
        <v>1963</v>
      </c>
      <c r="D61" s="66"/>
      <c r="E61" s="54" t="s">
        <v>1011</v>
      </c>
      <c r="F61" s="261" t="s">
        <v>991</v>
      </c>
      <c r="G61" s="66" t="s">
        <v>58</v>
      </c>
      <c r="H61" s="66" t="s">
        <v>62</v>
      </c>
      <c r="I61" s="66" t="n">
        <v>5</v>
      </c>
      <c r="J61" s="66" t="n">
        <v>3</v>
      </c>
      <c r="K61" s="263" t="n">
        <v>3362.42</v>
      </c>
      <c r="L61" s="263" t="n">
        <v>2459.8</v>
      </c>
      <c r="M61" s="66" t="n">
        <v>0</v>
      </c>
      <c r="N61" s="66" t="n">
        <v>60</v>
      </c>
      <c r="O61" s="262" t="n">
        <v>48346181.5861576</v>
      </c>
      <c r="P61" s="240" t="n">
        <v>0</v>
      </c>
      <c r="Q61" s="240" t="n">
        <v>0</v>
      </c>
      <c r="R61" s="240" t="n">
        <f aca="false">O61</f>
        <v>48346181.5861576</v>
      </c>
      <c r="S61" s="240" t="n">
        <f aca="false">R61/L61</f>
        <v>19654.5172722</v>
      </c>
      <c r="T61" s="67" t="n">
        <v>35863.82</v>
      </c>
      <c r="U61" s="66" t="n">
        <v>2024</v>
      </c>
    </row>
    <row r="62" customFormat="false" ht="12.75" hidden="false" customHeight="false" outlineLevel="0" collapsed="false">
      <c r="A62" s="66" t="n">
        <v>62</v>
      </c>
      <c r="B62" s="54" t="s">
        <v>1012</v>
      </c>
      <c r="C62" s="6" t="n">
        <v>1940</v>
      </c>
      <c r="D62" s="66"/>
      <c r="E62" s="54" t="s">
        <v>1013</v>
      </c>
      <c r="F62" s="261" t="s">
        <v>991</v>
      </c>
      <c r="G62" s="66" t="s">
        <v>58</v>
      </c>
      <c r="H62" s="66" t="s">
        <v>59</v>
      </c>
      <c r="I62" s="66" t="n">
        <v>4</v>
      </c>
      <c r="J62" s="66" t="n">
        <v>6</v>
      </c>
      <c r="K62" s="263" t="n">
        <v>3993.3</v>
      </c>
      <c r="L62" s="263" t="n">
        <v>3376.86</v>
      </c>
      <c r="M62" s="66" t="n">
        <v>0</v>
      </c>
      <c r="N62" s="66" t="n">
        <v>56</v>
      </c>
      <c r="O62" s="262" t="n">
        <v>66370553.1958013</v>
      </c>
      <c r="P62" s="240" t="n">
        <v>0</v>
      </c>
      <c r="Q62" s="240" t="n">
        <v>0</v>
      </c>
      <c r="R62" s="240" t="n">
        <f aca="false">O62</f>
        <v>66370553.1958013</v>
      </c>
      <c r="S62" s="240" t="n">
        <f aca="false">R62/L62</f>
        <v>19654.5172722</v>
      </c>
      <c r="T62" s="67" t="n">
        <v>35863.82</v>
      </c>
      <c r="U62" s="66" t="n">
        <v>2024</v>
      </c>
    </row>
    <row r="63" customFormat="false" ht="12.75" hidden="false" customHeight="false" outlineLevel="0" collapsed="false">
      <c r="A63" s="66" t="n">
        <v>63</v>
      </c>
      <c r="B63" s="90" t="s">
        <v>179</v>
      </c>
      <c r="C63" s="6" t="s">
        <v>305</v>
      </c>
      <c r="D63" s="66"/>
      <c r="E63" s="54" t="s">
        <v>1014</v>
      </c>
      <c r="F63" s="261" t="s">
        <v>991</v>
      </c>
      <c r="G63" s="66" t="s">
        <v>58</v>
      </c>
      <c r="H63" s="66" t="s">
        <v>62</v>
      </c>
      <c r="I63" s="66" t="n">
        <v>5</v>
      </c>
      <c r="J63" s="66" t="n">
        <v>6</v>
      </c>
      <c r="K63" s="263" t="n">
        <v>4625.9</v>
      </c>
      <c r="L63" s="263" t="n">
        <v>2974.3</v>
      </c>
      <c r="M63" s="66" t="n">
        <v>0</v>
      </c>
      <c r="N63" s="66" t="n">
        <v>96</v>
      </c>
      <c r="O63" s="262" t="n">
        <v>62848259.3877544</v>
      </c>
      <c r="P63" s="240" t="n">
        <v>0</v>
      </c>
      <c r="Q63" s="240" t="n">
        <v>0</v>
      </c>
      <c r="R63" s="240" t="n">
        <f aca="false">O63</f>
        <v>62848259.3877544</v>
      </c>
      <c r="S63" s="240" t="n">
        <f aca="false">R63/L63</f>
        <v>21130.437208</v>
      </c>
      <c r="T63" s="67" t="n">
        <v>21963.12</v>
      </c>
      <c r="U63" s="66" t="n">
        <v>2024</v>
      </c>
    </row>
    <row r="64" customFormat="false" ht="12.75" hidden="false" customHeight="false" outlineLevel="0" collapsed="false">
      <c r="A64" s="66" t="n">
        <v>64</v>
      </c>
      <c r="B64" s="90" t="s">
        <v>143</v>
      </c>
      <c r="C64" s="6" t="s">
        <v>142</v>
      </c>
      <c r="D64" s="66"/>
      <c r="E64" s="54" t="s">
        <v>1015</v>
      </c>
      <c r="F64" s="261" t="s">
        <v>991</v>
      </c>
      <c r="G64" s="64" t="s">
        <v>58</v>
      </c>
      <c r="H64" s="64" t="s">
        <v>59</v>
      </c>
      <c r="I64" s="66" t="n">
        <v>5</v>
      </c>
      <c r="J64" s="66" t="n">
        <v>4</v>
      </c>
      <c r="K64" s="263" t="n">
        <v>3939.5</v>
      </c>
      <c r="L64" s="263" t="n">
        <v>3939.5</v>
      </c>
      <c r="M64" s="66" t="n">
        <v>3055</v>
      </c>
      <c r="N64" s="66" t="n">
        <v>72</v>
      </c>
      <c r="O64" s="262" t="n">
        <v>45191014.8502419</v>
      </c>
      <c r="P64" s="240" t="n">
        <v>0</v>
      </c>
      <c r="Q64" s="240" t="n">
        <v>0</v>
      </c>
      <c r="R64" s="240" t="n">
        <f aca="false">O64</f>
        <v>45191014.8502419</v>
      </c>
      <c r="S64" s="240" t="n">
        <f aca="false">R64/L64</f>
        <v>11471.2564666181</v>
      </c>
      <c r="T64" s="67" t="n">
        <v>33176.58</v>
      </c>
      <c r="U64" s="66" t="n">
        <v>2024</v>
      </c>
    </row>
    <row r="65" customFormat="false" ht="12.75" hidden="false" customHeight="false" outlineLevel="0" collapsed="false">
      <c r="A65" s="66" t="n">
        <v>65</v>
      </c>
      <c r="B65" s="90" t="s">
        <v>141</v>
      </c>
      <c r="C65" s="6" t="s">
        <v>142</v>
      </c>
      <c r="D65" s="66"/>
      <c r="E65" s="54" t="s">
        <v>1016</v>
      </c>
      <c r="F65" s="261" t="s">
        <v>991</v>
      </c>
      <c r="G65" s="64" t="s">
        <v>58</v>
      </c>
      <c r="H65" s="64" t="s">
        <v>59</v>
      </c>
      <c r="I65" s="66" t="n">
        <v>5</v>
      </c>
      <c r="J65" s="66" t="n">
        <v>5</v>
      </c>
      <c r="K65" s="263" t="n">
        <v>3789.8</v>
      </c>
      <c r="L65" s="263" t="n">
        <v>3786.3</v>
      </c>
      <c r="M65" s="66" t="n">
        <v>2934.1</v>
      </c>
      <c r="N65" s="66" t="n">
        <v>120</v>
      </c>
      <c r="O65" s="262" t="n">
        <v>128261208.876419</v>
      </c>
      <c r="P65" s="240" t="n">
        <v>0</v>
      </c>
      <c r="Q65" s="240" t="n">
        <v>0</v>
      </c>
      <c r="R65" s="240" t="n">
        <f aca="false">O65</f>
        <v>128261208.876419</v>
      </c>
      <c r="S65" s="63" t="n">
        <v>33176.58</v>
      </c>
      <c r="T65" s="67" t="n">
        <v>33176.58</v>
      </c>
      <c r="U65" s="66" t="n">
        <v>2024</v>
      </c>
    </row>
    <row r="66" customFormat="false" ht="12.75" hidden="false" customHeight="false" outlineLevel="0" collapsed="false">
      <c r="A66" s="66" t="n">
        <v>66</v>
      </c>
      <c r="B66" s="45" t="s">
        <v>1017</v>
      </c>
      <c r="C66" s="6" t="n">
        <v>1933</v>
      </c>
      <c r="D66" s="66"/>
      <c r="E66" s="54" t="s">
        <v>1018</v>
      </c>
      <c r="F66" s="261" t="s">
        <v>1019</v>
      </c>
      <c r="G66" s="66" t="s">
        <v>58</v>
      </c>
      <c r="H66" s="66" t="s">
        <v>321</v>
      </c>
      <c r="I66" s="66" t="n">
        <v>1</v>
      </c>
      <c r="J66" s="66" t="n">
        <v>2</v>
      </c>
      <c r="K66" s="263" t="n">
        <v>534.8</v>
      </c>
      <c r="L66" s="263" t="n">
        <v>379.2</v>
      </c>
      <c r="M66" s="66" t="n">
        <v>531.7</v>
      </c>
      <c r="N66" s="66" t="n">
        <v>8</v>
      </c>
      <c r="O66" s="262" t="n">
        <v>18208727.6921069</v>
      </c>
      <c r="P66" s="240" t="n">
        <v>0</v>
      </c>
      <c r="Q66" s="240" t="n">
        <v>0</v>
      </c>
      <c r="R66" s="240" t="n">
        <f aca="false">O66</f>
        <v>18208727.6921069</v>
      </c>
      <c r="S66" s="63" t="n">
        <v>47535.87</v>
      </c>
      <c r="T66" s="67" t="n">
        <v>47535.87</v>
      </c>
      <c r="U66" s="66" t="n">
        <v>2024</v>
      </c>
    </row>
    <row r="67" customFormat="false" ht="12.75" hidden="false" customHeight="false" outlineLevel="0" collapsed="false">
      <c r="A67" s="66" t="n">
        <v>67</v>
      </c>
      <c r="B67" s="54" t="s">
        <v>1020</v>
      </c>
      <c r="C67" s="6" t="n">
        <v>1962</v>
      </c>
      <c r="D67" s="66"/>
      <c r="E67" s="54" t="s">
        <v>1021</v>
      </c>
      <c r="F67" s="261" t="s">
        <v>1019</v>
      </c>
      <c r="G67" s="66" t="s">
        <v>58</v>
      </c>
      <c r="H67" s="66" t="s">
        <v>59</v>
      </c>
      <c r="I67" s="66" t="n">
        <v>5</v>
      </c>
      <c r="J67" s="66" t="n">
        <v>2</v>
      </c>
      <c r="K67" s="263" t="n">
        <v>1766.3</v>
      </c>
      <c r="L67" s="263" t="n">
        <v>1079.2</v>
      </c>
      <c r="M67" s="66" t="n">
        <v>1079.2</v>
      </c>
      <c r="N67" s="66" t="n">
        <v>43</v>
      </c>
      <c r="O67" s="262" t="n">
        <v>42425942.4789315</v>
      </c>
      <c r="P67" s="240" t="n">
        <v>0</v>
      </c>
      <c r="Q67" s="240" t="n">
        <v>0</v>
      </c>
      <c r="R67" s="240" t="n">
        <f aca="false">O67</f>
        <v>42425942.4789315</v>
      </c>
      <c r="S67" s="63" t="n">
        <v>35657.96</v>
      </c>
      <c r="T67" s="67" t="n">
        <v>35657.96</v>
      </c>
      <c r="U67" s="66" t="n">
        <v>2024</v>
      </c>
    </row>
    <row r="68" customFormat="false" ht="12.75" hidden="false" customHeight="false" outlineLevel="0" collapsed="false">
      <c r="A68" s="66" t="n">
        <v>68</v>
      </c>
      <c r="B68" s="45" t="s">
        <v>1022</v>
      </c>
      <c r="C68" s="6" t="n">
        <v>1962</v>
      </c>
      <c r="D68" s="66"/>
      <c r="E68" s="54" t="s">
        <v>1023</v>
      </c>
      <c r="F68" s="261" t="s">
        <v>1024</v>
      </c>
      <c r="G68" s="66" t="s">
        <v>58</v>
      </c>
      <c r="H68" s="66" t="s">
        <v>321</v>
      </c>
      <c r="I68" s="66" t="n">
        <v>2</v>
      </c>
      <c r="J68" s="66" t="n">
        <v>2</v>
      </c>
      <c r="K68" s="263" t="n">
        <v>927.3</v>
      </c>
      <c r="L68" s="263" t="n">
        <v>789</v>
      </c>
      <c r="M68" s="66" t="n">
        <v>921.3</v>
      </c>
      <c r="N68" s="66" t="n">
        <v>22</v>
      </c>
      <c r="O68" s="262" t="n">
        <v>29480728.1776596</v>
      </c>
      <c r="P68" s="240" t="n">
        <v>0</v>
      </c>
      <c r="Q68" s="240" t="n">
        <v>0</v>
      </c>
      <c r="R68" s="240" t="n">
        <f aca="false">O68</f>
        <v>29480728.1776596</v>
      </c>
      <c r="S68" s="240" t="n">
        <f aca="false">R68/L68</f>
        <v>37364.6744964</v>
      </c>
      <c r="T68" s="67" t="n">
        <v>47535.87</v>
      </c>
      <c r="U68" s="66" t="n">
        <v>2024</v>
      </c>
    </row>
    <row r="69" customFormat="false" ht="12.75" hidden="false" customHeight="false" outlineLevel="0" collapsed="false">
      <c r="A69" s="66" t="n">
        <v>69</v>
      </c>
      <c r="B69" s="45" t="s">
        <v>1025</v>
      </c>
      <c r="C69" s="6" t="n">
        <v>1957</v>
      </c>
      <c r="D69" s="66"/>
      <c r="E69" s="54" t="s">
        <v>1026</v>
      </c>
      <c r="F69" s="261" t="s">
        <v>1024</v>
      </c>
      <c r="G69" s="66" t="s">
        <v>58</v>
      </c>
      <c r="H69" s="66" t="s">
        <v>321</v>
      </c>
      <c r="I69" s="66" t="n">
        <v>2</v>
      </c>
      <c r="J69" s="66" t="n">
        <v>2</v>
      </c>
      <c r="K69" s="263" t="n">
        <v>535</v>
      </c>
      <c r="L69" s="263" t="n">
        <v>445.79</v>
      </c>
      <c r="M69" s="66" t="n">
        <v>386</v>
      </c>
      <c r="N69" s="66" t="n">
        <v>10</v>
      </c>
      <c r="O69" s="262" t="n">
        <v>14889797.3289274</v>
      </c>
      <c r="P69" s="240" t="n">
        <v>0</v>
      </c>
      <c r="Q69" s="240" t="n">
        <v>0</v>
      </c>
      <c r="R69" s="240" t="n">
        <f aca="false">O69</f>
        <v>14889797.3289274</v>
      </c>
      <c r="S69" s="240" t="n">
        <f aca="false">R69/L69</f>
        <v>33400.9226966226</v>
      </c>
      <c r="T69" s="67" t="n">
        <v>37755.05</v>
      </c>
      <c r="U69" s="66" t="n">
        <v>2024</v>
      </c>
    </row>
    <row r="70" customFormat="false" ht="12.75" hidden="false" customHeight="false" outlineLevel="0" collapsed="false">
      <c r="A70" s="66" t="n">
        <v>70</v>
      </c>
      <c r="B70" s="45" t="s">
        <v>1027</v>
      </c>
      <c r="C70" s="6" t="n">
        <v>1938</v>
      </c>
      <c r="D70" s="66"/>
      <c r="E70" s="54" t="s">
        <v>1028</v>
      </c>
      <c r="F70" s="261" t="s">
        <v>1024</v>
      </c>
      <c r="G70" s="66" t="s">
        <v>58</v>
      </c>
      <c r="H70" s="66" t="s">
        <v>321</v>
      </c>
      <c r="I70" s="66" t="n">
        <v>2</v>
      </c>
      <c r="J70" s="66" t="n">
        <v>2</v>
      </c>
      <c r="K70" s="263" t="n">
        <v>665.5</v>
      </c>
      <c r="L70" s="263" t="n">
        <v>584.4</v>
      </c>
      <c r="M70" s="66" t="n">
        <v>584.2</v>
      </c>
      <c r="N70" s="66" t="n">
        <v>9</v>
      </c>
      <c r="O70" s="262" t="n">
        <v>23936024.4472658</v>
      </c>
      <c r="P70" s="240" t="n">
        <v>0</v>
      </c>
      <c r="Q70" s="240" t="n">
        <v>0</v>
      </c>
      <c r="R70" s="240" t="n">
        <f aca="false">O70</f>
        <v>23936024.4472658</v>
      </c>
      <c r="S70" s="240" t="n">
        <f aca="false">R70/L70</f>
        <v>40958.2896085999</v>
      </c>
      <c r="T70" s="67" t="n">
        <v>47535.87</v>
      </c>
      <c r="U70" s="66" t="n">
        <v>2024</v>
      </c>
    </row>
    <row r="71" customFormat="false" ht="12.75" hidden="false" customHeight="false" outlineLevel="0" collapsed="false">
      <c r="A71" s="66" t="n">
        <v>71</v>
      </c>
      <c r="B71" s="87" t="s">
        <v>158</v>
      </c>
      <c r="C71" s="6" t="n">
        <v>1959</v>
      </c>
      <c r="D71" s="66"/>
      <c r="E71" s="54" t="s">
        <v>1029</v>
      </c>
      <c r="F71" s="261" t="s">
        <v>1030</v>
      </c>
      <c r="G71" s="66" t="s">
        <v>58</v>
      </c>
      <c r="H71" s="66" t="s">
        <v>59</v>
      </c>
      <c r="I71" s="66" t="n">
        <v>5</v>
      </c>
      <c r="J71" s="66" t="n">
        <v>5</v>
      </c>
      <c r="K71" s="263" t="n">
        <v>4712.7</v>
      </c>
      <c r="L71" s="263" t="n">
        <v>2682</v>
      </c>
      <c r="M71" s="66" t="n">
        <v>0</v>
      </c>
      <c r="N71" s="66" t="n">
        <v>78</v>
      </c>
      <c r="O71" s="220" t="n">
        <v>29056040.64</v>
      </c>
      <c r="P71" s="240" t="n">
        <v>0</v>
      </c>
      <c r="Q71" s="240" t="n">
        <v>0</v>
      </c>
      <c r="R71" s="240" t="n">
        <f aca="false">O71</f>
        <v>29056040.64</v>
      </c>
      <c r="S71" s="240" t="n">
        <f aca="false">R71/L71</f>
        <v>10833.7213422819</v>
      </c>
      <c r="T71" s="67" t="n">
        <v>29000.27</v>
      </c>
      <c r="U71" s="66" t="n">
        <v>2024</v>
      </c>
    </row>
    <row r="72" customFormat="false" ht="12.75" hidden="false" customHeight="false" outlineLevel="0" collapsed="false">
      <c r="A72" s="106" t="s">
        <v>1031</v>
      </c>
      <c r="B72" s="106"/>
      <c r="C72" s="29"/>
      <c r="D72" s="80"/>
      <c r="E72" s="83"/>
      <c r="F72" s="32"/>
      <c r="G72" s="32"/>
      <c r="H72" s="113"/>
      <c r="I72" s="32"/>
      <c r="J72" s="29"/>
      <c r="K72" s="143"/>
      <c r="L72" s="143"/>
      <c r="M72" s="143"/>
      <c r="N72" s="143"/>
      <c r="O72" s="207" t="n">
        <f aca="false">SUM(O10:O71)</f>
        <v>2316536932.67149</v>
      </c>
      <c r="P72" s="143"/>
      <c r="Q72" s="143"/>
      <c r="R72" s="32"/>
      <c r="S72" s="221"/>
      <c r="T72" s="221"/>
      <c r="U72" s="221"/>
    </row>
    <row r="73" customFormat="false" ht="12.75" hidden="false" customHeight="true" outlineLevel="0" collapsed="false">
      <c r="A73" s="148" t="s">
        <v>198</v>
      </c>
      <c r="B73" s="148"/>
      <c r="C73" s="17"/>
      <c r="D73" s="6"/>
      <c r="E73" s="45"/>
      <c r="F73" s="19"/>
      <c r="G73" s="19"/>
      <c r="H73" s="15"/>
      <c r="I73" s="19"/>
      <c r="J73" s="17"/>
      <c r="K73" s="128"/>
      <c r="L73" s="128"/>
      <c r="M73" s="128"/>
      <c r="N73" s="128"/>
      <c r="O73" s="197"/>
      <c r="P73" s="128"/>
      <c r="Q73" s="128"/>
      <c r="R73" s="19"/>
      <c r="S73" s="126"/>
      <c r="T73" s="126"/>
      <c r="U73" s="126"/>
    </row>
    <row r="74" customFormat="false" ht="12.75" hidden="false" customHeight="false" outlineLevel="0" collapsed="false">
      <c r="A74" s="267" t="n">
        <v>1</v>
      </c>
      <c r="B74" s="45" t="s">
        <v>203</v>
      </c>
      <c r="C74" s="6" t="n">
        <v>1964</v>
      </c>
      <c r="D74" s="6"/>
      <c r="E74" s="66" t="s">
        <v>1032</v>
      </c>
      <c r="F74" s="66" t="s">
        <v>952</v>
      </c>
      <c r="G74" s="66" t="s">
        <v>58</v>
      </c>
      <c r="H74" s="6" t="s">
        <v>79</v>
      </c>
      <c r="I74" s="6" t="n">
        <v>4</v>
      </c>
      <c r="J74" s="46" t="n">
        <v>2</v>
      </c>
      <c r="K74" s="15" t="n">
        <v>1363.8</v>
      </c>
      <c r="L74" s="15" t="n">
        <v>1264.1</v>
      </c>
      <c r="M74" s="6" t="n">
        <v>0</v>
      </c>
      <c r="N74" s="6" t="n">
        <v>32</v>
      </c>
      <c r="O74" s="51" t="n">
        <v>44229806.1159408</v>
      </c>
      <c r="P74" s="15" t="n">
        <v>0</v>
      </c>
      <c r="Q74" s="15" t="n">
        <v>0</v>
      </c>
      <c r="R74" s="15" t="n">
        <f aca="false">O74</f>
        <v>44229806.1159408</v>
      </c>
      <c r="S74" s="15" t="n">
        <f aca="false">R74/L74</f>
        <v>34989.167088</v>
      </c>
      <c r="T74" s="52" t="n">
        <v>37078.29</v>
      </c>
      <c r="U74" s="6" t="n">
        <v>2024</v>
      </c>
    </row>
    <row r="75" customFormat="false" ht="12.75" hidden="false" customHeight="true" outlineLevel="0" collapsed="false">
      <c r="A75" s="154" t="s">
        <v>205</v>
      </c>
      <c r="B75" s="154"/>
      <c r="C75" s="29"/>
      <c r="D75" s="80"/>
      <c r="E75" s="83"/>
      <c r="F75" s="32"/>
      <c r="G75" s="32"/>
      <c r="H75" s="113"/>
      <c r="I75" s="32"/>
      <c r="J75" s="29"/>
      <c r="K75" s="143"/>
      <c r="L75" s="143"/>
      <c r="M75" s="143"/>
      <c r="N75" s="143"/>
      <c r="O75" s="207" t="n">
        <f aca="false">O74</f>
        <v>44229806.1159408</v>
      </c>
      <c r="P75" s="143"/>
      <c r="Q75" s="143"/>
      <c r="R75" s="32"/>
      <c r="S75" s="221"/>
      <c r="T75" s="221"/>
      <c r="U75" s="221"/>
    </row>
    <row r="76" customFormat="false" ht="12.75" hidden="false" customHeight="false" outlineLevel="0" collapsed="false">
      <c r="A76" s="268" t="s">
        <v>216</v>
      </c>
      <c r="B76" s="269"/>
      <c r="C76" s="6"/>
      <c r="D76" s="6"/>
      <c r="E76" s="45"/>
      <c r="F76" s="15"/>
      <c r="G76" s="15"/>
      <c r="H76" s="15"/>
      <c r="I76" s="15"/>
      <c r="J76" s="15"/>
      <c r="K76" s="15"/>
      <c r="L76" s="15"/>
      <c r="M76" s="6"/>
      <c r="N76" s="6"/>
      <c r="O76" s="126"/>
      <c r="P76" s="126"/>
      <c r="Q76" s="126"/>
      <c r="R76" s="126"/>
      <c r="S76" s="126"/>
      <c r="T76" s="126"/>
      <c r="U76" s="126"/>
    </row>
    <row r="77" customFormat="false" ht="12.75" hidden="false" customHeight="false" outlineLevel="0" collapsed="false">
      <c r="A77" s="66" t="n">
        <v>1</v>
      </c>
      <c r="B77" s="90" t="s">
        <v>217</v>
      </c>
      <c r="C77" s="6" t="n">
        <v>1984</v>
      </c>
      <c r="D77" s="75"/>
      <c r="E77" s="270" t="s">
        <v>1033</v>
      </c>
      <c r="F77" s="75" t="s">
        <v>991</v>
      </c>
      <c r="G77" s="75" t="s">
        <v>58</v>
      </c>
      <c r="H77" s="75" t="s">
        <v>218</v>
      </c>
      <c r="I77" s="75" t="n">
        <v>5</v>
      </c>
      <c r="J77" s="75" t="n">
        <v>2</v>
      </c>
      <c r="K77" s="75" t="n">
        <v>2252.3</v>
      </c>
      <c r="L77" s="75" t="n">
        <v>1218</v>
      </c>
      <c r="M77" s="75" t="n">
        <v>1194.5</v>
      </c>
      <c r="N77" s="75" t="n">
        <v>56</v>
      </c>
      <c r="O77" s="242" t="n">
        <v>3326866.717188</v>
      </c>
      <c r="P77" s="15" t="n">
        <v>0</v>
      </c>
      <c r="Q77" s="15" t="n">
        <v>0</v>
      </c>
      <c r="R77" s="15" t="n">
        <f aca="false">O77</f>
        <v>3326866.717188</v>
      </c>
      <c r="S77" s="15" t="n">
        <f aca="false">R77/L77</f>
        <v>2731.417666</v>
      </c>
      <c r="T77" s="6" t="n">
        <v>23990.93</v>
      </c>
      <c r="U77" s="75" t="n">
        <v>2024</v>
      </c>
    </row>
    <row r="78" customFormat="false" ht="12.75" hidden="false" customHeight="false" outlineLevel="0" collapsed="false">
      <c r="A78" s="66" t="n">
        <v>2</v>
      </c>
      <c r="B78" s="271" t="s">
        <v>1034</v>
      </c>
      <c r="C78" s="6" t="n">
        <v>1956</v>
      </c>
      <c r="D78" s="75"/>
      <c r="E78" s="270" t="s">
        <v>1035</v>
      </c>
      <c r="F78" s="241" t="s">
        <v>1019</v>
      </c>
      <c r="G78" s="241" t="s">
        <v>58</v>
      </c>
      <c r="H78" s="241" t="s">
        <v>59</v>
      </c>
      <c r="I78" s="241" t="n">
        <v>2</v>
      </c>
      <c r="J78" s="241" t="n">
        <v>3</v>
      </c>
      <c r="K78" s="241" t="n">
        <v>1841.5</v>
      </c>
      <c r="L78" s="241" t="n">
        <v>1436</v>
      </c>
      <c r="M78" s="75" t="n">
        <v>1409.7</v>
      </c>
      <c r="N78" s="75" t="n">
        <v>22</v>
      </c>
      <c r="O78" s="242" t="n">
        <v>35678730.33564</v>
      </c>
      <c r="P78" s="15" t="n">
        <v>0</v>
      </c>
      <c r="Q78" s="15" t="n">
        <v>0</v>
      </c>
      <c r="R78" s="15" t="n">
        <f aca="false">O78</f>
        <v>35678730.33564</v>
      </c>
      <c r="S78" s="69" t="n">
        <f aca="false">R78/L78</f>
        <v>24845.91249</v>
      </c>
      <c r="T78" s="272" t="n">
        <v>48466.04</v>
      </c>
      <c r="U78" s="75" t="n">
        <v>2024</v>
      </c>
    </row>
    <row r="79" customFormat="false" ht="12.75" hidden="false" customHeight="false" outlineLevel="0" collapsed="false">
      <c r="A79" s="106" t="s">
        <v>226</v>
      </c>
      <c r="B79" s="106"/>
      <c r="C79" s="29"/>
      <c r="D79" s="80"/>
      <c r="E79" s="83"/>
      <c r="F79" s="32"/>
      <c r="G79" s="113"/>
      <c r="H79" s="113"/>
      <c r="I79" s="32"/>
      <c r="J79" s="32"/>
      <c r="K79" s="32"/>
      <c r="L79" s="32"/>
      <c r="M79" s="32"/>
      <c r="N79" s="32"/>
      <c r="O79" s="207" t="n">
        <f aca="false">SUM(O77:O78)</f>
        <v>39005597.052828</v>
      </c>
      <c r="P79" s="32"/>
      <c r="Q79" s="32"/>
      <c r="R79" s="32"/>
      <c r="S79" s="221"/>
      <c r="T79" s="221"/>
      <c r="U79" s="221"/>
    </row>
    <row r="80" customFormat="false" ht="12.75" hidden="false" customHeight="false" outlineLevel="0" collapsed="false">
      <c r="A80" s="260" t="s">
        <v>227</v>
      </c>
      <c r="B80" s="260"/>
      <c r="C80" s="6"/>
      <c r="D80" s="6"/>
      <c r="E80" s="45"/>
      <c r="F80" s="15"/>
      <c r="G80" s="15"/>
      <c r="H80" s="15"/>
      <c r="I80" s="15"/>
      <c r="J80" s="15"/>
      <c r="K80" s="15"/>
      <c r="L80" s="15"/>
      <c r="M80" s="6"/>
      <c r="N80" s="6"/>
      <c r="O80" s="126"/>
      <c r="P80" s="126"/>
      <c r="Q80" s="126"/>
      <c r="R80" s="126"/>
      <c r="S80" s="126"/>
      <c r="T80" s="126"/>
      <c r="U80" s="125"/>
    </row>
    <row r="81" customFormat="false" ht="12.75" hidden="false" customHeight="false" outlineLevel="0" collapsed="false">
      <c r="A81" s="66" t="n">
        <v>1</v>
      </c>
      <c r="B81" s="90" t="s">
        <v>263</v>
      </c>
      <c r="C81" s="6" t="s">
        <v>224</v>
      </c>
      <c r="D81" s="66"/>
      <c r="E81" s="90" t="s">
        <v>1036</v>
      </c>
      <c r="F81" s="64" t="s">
        <v>1037</v>
      </c>
      <c r="G81" s="64" t="s">
        <v>58</v>
      </c>
      <c r="H81" s="64" t="s">
        <v>79</v>
      </c>
      <c r="I81" s="64" t="n">
        <v>3</v>
      </c>
      <c r="J81" s="64" t="n">
        <v>3</v>
      </c>
      <c r="K81" s="64" t="n">
        <v>1900.4</v>
      </c>
      <c r="L81" s="64" t="n">
        <v>1748.8</v>
      </c>
      <c r="M81" s="66" t="n">
        <v>1259.6</v>
      </c>
      <c r="N81" s="66" t="n">
        <v>23</v>
      </c>
      <c r="O81" s="262" t="n">
        <v>10818816.903</v>
      </c>
      <c r="P81" s="15" t="n">
        <v>0</v>
      </c>
      <c r="Q81" s="15" t="n">
        <v>0</v>
      </c>
      <c r="R81" s="15" t="n">
        <f aca="false">O81</f>
        <v>10818816.903</v>
      </c>
      <c r="S81" s="15" t="n">
        <f aca="false">R81/L81</f>
        <v>6186.42320619854</v>
      </c>
      <c r="T81" s="67" t="n">
        <v>39373.88</v>
      </c>
      <c r="U81" s="66" t="n">
        <v>2024</v>
      </c>
    </row>
    <row r="82" customFormat="false" ht="12.75" hidden="false" customHeight="false" outlineLevel="0" collapsed="false">
      <c r="A82" s="66" t="n">
        <f aca="false">A81+1</f>
        <v>2</v>
      </c>
      <c r="B82" s="90" t="s">
        <v>254</v>
      </c>
      <c r="C82" s="6" t="s">
        <v>70</v>
      </c>
      <c r="D82" s="66"/>
      <c r="E82" s="90" t="s">
        <v>1038</v>
      </c>
      <c r="F82" s="64" t="s">
        <v>1037</v>
      </c>
      <c r="G82" s="64" t="s">
        <v>58</v>
      </c>
      <c r="H82" s="64" t="s">
        <v>79</v>
      </c>
      <c r="I82" s="64" t="n">
        <v>3</v>
      </c>
      <c r="J82" s="64" t="n">
        <v>2</v>
      </c>
      <c r="K82" s="64" t="n">
        <v>1056.9</v>
      </c>
      <c r="L82" s="64" t="n">
        <v>976.5</v>
      </c>
      <c r="M82" s="66" t="n">
        <v>777.5</v>
      </c>
      <c r="N82" s="66" t="n">
        <v>16</v>
      </c>
      <c r="O82" s="262" t="n">
        <v>27681108.8104908</v>
      </c>
      <c r="P82" s="15" t="n">
        <v>0</v>
      </c>
      <c r="Q82" s="15" t="n">
        <v>0</v>
      </c>
      <c r="R82" s="15" t="n">
        <f aca="false">O82</f>
        <v>27681108.8104908</v>
      </c>
      <c r="S82" s="15" t="n">
        <f aca="false">R82/L82</f>
        <v>28347.2696472</v>
      </c>
      <c r="T82" s="63" t="n">
        <v>35854.51</v>
      </c>
      <c r="U82" s="66" t="n">
        <v>2024</v>
      </c>
    </row>
    <row r="83" customFormat="false" ht="12.75" hidden="false" customHeight="false" outlineLevel="0" collapsed="false">
      <c r="A83" s="66" t="n">
        <f aca="false">A82+1</f>
        <v>3</v>
      </c>
      <c r="B83" s="90" t="s">
        <v>244</v>
      </c>
      <c r="C83" s="6" t="s">
        <v>70</v>
      </c>
      <c r="D83" s="66"/>
      <c r="E83" s="90" t="s">
        <v>1039</v>
      </c>
      <c r="F83" s="64" t="s">
        <v>1037</v>
      </c>
      <c r="G83" s="64" t="s">
        <v>58</v>
      </c>
      <c r="H83" s="64" t="s">
        <v>79</v>
      </c>
      <c r="I83" s="64" t="n">
        <v>3</v>
      </c>
      <c r="J83" s="64" t="n">
        <v>3</v>
      </c>
      <c r="K83" s="64" t="n">
        <v>2162.4</v>
      </c>
      <c r="L83" s="64" t="n">
        <v>2060.6</v>
      </c>
      <c r="M83" s="66" t="n">
        <v>968.5</v>
      </c>
      <c r="N83" s="66" t="n">
        <v>29</v>
      </c>
      <c r="O83" s="262" t="n">
        <v>33726656.987332</v>
      </c>
      <c r="P83" s="15" t="n">
        <v>0</v>
      </c>
      <c r="Q83" s="15" t="n">
        <v>0</v>
      </c>
      <c r="R83" s="15" t="n">
        <f aca="false">O83</f>
        <v>33726656.987332</v>
      </c>
      <c r="S83" s="15" t="n">
        <f aca="false">R83/L83</f>
        <v>16367.3963832534</v>
      </c>
      <c r="T83" s="67" t="n">
        <v>39373.88</v>
      </c>
      <c r="U83" s="66" t="n">
        <v>2024</v>
      </c>
    </row>
    <row r="84" customFormat="false" ht="12.75" hidden="false" customHeight="false" outlineLevel="0" collapsed="false">
      <c r="A84" s="66" t="n">
        <f aca="false">A83+1</f>
        <v>4</v>
      </c>
      <c r="B84" s="90" t="s">
        <v>245</v>
      </c>
      <c r="C84" s="6" t="n">
        <v>1954</v>
      </c>
      <c r="D84" s="66"/>
      <c r="E84" s="90" t="s">
        <v>1040</v>
      </c>
      <c r="F84" s="64" t="s">
        <v>944</v>
      </c>
      <c r="G84" s="64" t="s">
        <v>58</v>
      </c>
      <c r="H84" s="64" t="s">
        <v>59</v>
      </c>
      <c r="I84" s="64" t="n">
        <v>3</v>
      </c>
      <c r="J84" s="64" t="n">
        <v>3</v>
      </c>
      <c r="K84" s="64" t="n">
        <v>1902.8</v>
      </c>
      <c r="L84" s="64" t="n">
        <v>1744.4</v>
      </c>
      <c r="M84" s="66" t="n">
        <v>0</v>
      </c>
      <c r="N84" s="66" t="n">
        <v>26</v>
      </c>
      <c r="O84" s="262" t="n">
        <v>33849160.251</v>
      </c>
      <c r="P84" s="15" t="n">
        <v>0</v>
      </c>
      <c r="Q84" s="15" t="n">
        <v>0</v>
      </c>
      <c r="R84" s="15" t="n">
        <f aca="false">O84</f>
        <v>33849160.251</v>
      </c>
      <c r="S84" s="15" t="n">
        <f aca="false">R84/L84</f>
        <v>19404.471595391</v>
      </c>
      <c r="T84" s="67" t="n">
        <v>29534.59</v>
      </c>
      <c r="U84" s="66" t="n">
        <v>2024</v>
      </c>
    </row>
    <row r="85" customFormat="false" ht="12.75" hidden="false" customHeight="false" outlineLevel="0" collapsed="false">
      <c r="A85" s="66" t="n">
        <f aca="false">A84+1</f>
        <v>5</v>
      </c>
      <c r="B85" s="90" t="s">
        <v>246</v>
      </c>
      <c r="C85" s="6" t="n">
        <v>1954</v>
      </c>
      <c r="D85" s="66"/>
      <c r="E85" s="90" t="s">
        <v>1041</v>
      </c>
      <c r="F85" s="64" t="s">
        <v>944</v>
      </c>
      <c r="G85" s="64" t="s">
        <v>58</v>
      </c>
      <c r="H85" s="64" t="s">
        <v>59</v>
      </c>
      <c r="I85" s="64" t="n">
        <v>3</v>
      </c>
      <c r="J85" s="64" t="n">
        <v>3</v>
      </c>
      <c r="K85" s="64" t="n">
        <v>1924.7</v>
      </c>
      <c r="L85" s="64" t="n">
        <v>1778.6</v>
      </c>
      <c r="M85" s="66" t="n">
        <v>0</v>
      </c>
      <c r="N85" s="66" t="n">
        <v>20</v>
      </c>
      <c r="O85" s="262" t="n">
        <v>9819465.634985</v>
      </c>
      <c r="P85" s="240" t="n">
        <v>0</v>
      </c>
      <c r="Q85" s="240" t="n">
        <v>0</v>
      </c>
      <c r="R85" s="240" t="n">
        <f aca="false">O85</f>
        <v>9819465.634985</v>
      </c>
      <c r="S85" s="15" t="n">
        <f aca="false">R85/L85</f>
        <v>5520.89600527662</v>
      </c>
      <c r="T85" s="67" t="n">
        <v>29534.59</v>
      </c>
      <c r="U85" s="66" t="n">
        <v>2024</v>
      </c>
    </row>
    <row r="86" customFormat="false" ht="12.75" hidden="false" customHeight="false" outlineLevel="0" collapsed="false">
      <c r="A86" s="66" t="n">
        <f aca="false">A85+1</f>
        <v>6</v>
      </c>
      <c r="B86" s="90" t="s">
        <v>274</v>
      </c>
      <c r="C86" s="6" t="n">
        <v>1960</v>
      </c>
      <c r="D86" s="66"/>
      <c r="E86" s="90" t="s">
        <v>1042</v>
      </c>
      <c r="F86" s="64" t="s">
        <v>944</v>
      </c>
      <c r="G86" s="64" t="s">
        <v>58</v>
      </c>
      <c r="H86" s="64" t="s">
        <v>59</v>
      </c>
      <c r="I86" s="64" t="n">
        <v>3</v>
      </c>
      <c r="J86" s="64" t="n">
        <v>2</v>
      </c>
      <c r="K86" s="64" t="n">
        <v>1147.4</v>
      </c>
      <c r="L86" s="64" t="n">
        <v>1071.2</v>
      </c>
      <c r="M86" s="66" t="n">
        <v>0</v>
      </c>
      <c r="N86" s="66" t="n">
        <v>18</v>
      </c>
      <c r="O86" s="262" t="n">
        <v>28786866.694078</v>
      </c>
      <c r="P86" s="15" t="n">
        <v>0</v>
      </c>
      <c r="Q86" s="15" t="n">
        <v>0</v>
      </c>
      <c r="R86" s="15" t="n">
        <f aca="false">O86</f>
        <v>28786866.694078</v>
      </c>
      <c r="S86" s="15" t="n">
        <f aca="false">R86/L86</f>
        <v>26873.4752558607</v>
      </c>
      <c r="T86" s="67" t="n">
        <v>39373.88</v>
      </c>
      <c r="U86" s="66" t="n">
        <v>2024</v>
      </c>
    </row>
    <row r="87" customFormat="false" ht="12.75" hidden="false" customHeight="false" outlineLevel="0" collapsed="false">
      <c r="A87" s="66" t="n">
        <f aca="false">A86+1</f>
        <v>7</v>
      </c>
      <c r="B87" s="90" t="s">
        <v>276</v>
      </c>
      <c r="C87" s="6" t="n">
        <v>1956</v>
      </c>
      <c r="D87" s="66"/>
      <c r="E87" s="90" t="s">
        <v>1043</v>
      </c>
      <c r="F87" s="64" t="s">
        <v>944</v>
      </c>
      <c r="G87" s="64" t="s">
        <v>58</v>
      </c>
      <c r="H87" s="64" t="s">
        <v>59</v>
      </c>
      <c r="I87" s="64" t="n">
        <v>3</v>
      </c>
      <c r="J87" s="64" t="n">
        <v>3</v>
      </c>
      <c r="K87" s="64" t="n">
        <v>2015.9</v>
      </c>
      <c r="L87" s="64" t="n">
        <v>1861.9</v>
      </c>
      <c r="M87" s="66" t="n">
        <v>0</v>
      </c>
      <c r="N87" s="66" t="n">
        <v>24</v>
      </c>
      <c r="O87" s="262" t="n">
        <v>40655002.8842935</v>
      </c>
      <c r="P87" s="15" t="n">
        <v>0</v>
      </c>
      <c r="Q87" s="15" t="n">
        <v>0</v>
      </c>
      <c r="R87" s="15" t="n">
        <f aca="false">O87</f>
        <v>40655002.8842935</v>
      </c>
      <c r="S87" s="240" t="n">
        <f aca="false">R87/L87</f>
        <v>21835.22363408</v>
      </c>
      <c r="T87" s="67" t="n">
        <v>29593.44</v>
      </c>
      <c r="U87" s="66" t="n">
        <v>2024</v>
      </c>
    </row>
    <row r="88" customFormat="false" ht="12.75" hidden="false" customHeight="false" outlineLevel="0" collapsed="false">
      <c r="A88" s="66" t="n">
        <f aca="false">A87+1</f>
        <v>8</v>
      </c>
      <c r="B88" s="90" t="s">
        <v>248</v>
      </c>
      <c r="C88" s="6" t="n">
        <v>1958</v>
      </c>
      <c r="D88" s="66"/>
      <c r="E88" s="90" t="s">
        <v>1044</v>
      </c>
      <c r="F88" s="64" t="s">
        <v>944</v>
      </c>
      <c r="G88" s="64" t="s">
        <v>58</v>
      </c>
      <c r="H88" s="64" t="s">
        <v>59</v>
      </c>
      <c r="I88" s="64" t="n">
        <v>3</v>
      </c>
      <c r="J88" s="64" t="n">
        <v>3</v>
      </c>
      <c r="K88" s="64" t="n">
        <v>1735.2</v>
      </c>
      <c r="L88" s="64" t="n">
        <v>1599.5</v>
      </c>
      <c r="M88" s="66" t="n">
        <v>0</v>
      </c>
      <c r="N88" s="66" t="n">
        <v>26</v>
      </c>
      <c r="O88" s="262" t="n">
        <v>7921206.1317168</v>
      </c>
      <c r="P88" s="15" t="n">
        <v>0</v>
      </c>
      <c r="Q88" s="15" t="n">
        <v>0</v>
      </c>
      <c r="R88" s="15" t="n">
        <f aca="false">O88</f>
        <v>7921206.1317168</v>
      </c>
      <c r="S88" s="240" t="n">
        <f aca="false">R88/L88</f>
        <v>4952.30142651879</v>
      </c>
      <c r="T88" s="67" t="n">
        <v>29534.59</v>
      </c>
      <c r="U88" s="66" t="n">
        <v>2024</v>
      </c>
    </row>
    <row r="89" customFormat="false" ht="12.75" hidden="false" customHeight="false" outlineLevel="0" collapsed="false">
      <c r="A89" s="66" t="n">
        <f aca="false">A88+1</f>
        <v>9</v>
      </c>
      <c r="B89" s="90" t="s">
        <v>249</v>
      </c>
      <c r="C89" s="6" t="n">
        <v>1960</v>
      </c>
      <c r="D89" s="66"/>
      <c r="E89" s="90" t="s">
        <v>1045</v>
      </c>
      <c r="F89" s="64" t="s">
        <v>944</v>
      </c>
      <c r="G89" s="64" t="s">
        <v>58</v>
      </c>
      <c r="H89" s="64" t="s">
        <v>79</v>
      </c>
      <c r="I89" s="64" t="n">
        <v>3</v>
      </c>
      <c r="J89" s="64" t="n">
        <v>2</v>
      </c>
      <c r="K89" s="64" t="n">
        <v>1031.4</v>
      </c>
      <c r="L89" s="64" t="n">
        <v>950.1</v>
      </c>
      <c r="M89" s="66" t="n">
        <v>950.1</v>
      </c>
      <c r="N89" s="66" t="n">
        <v>15</v>
      </c>
      <c r="O89" s="262" t="n">
        <v>7370736.9008061</v>
      </c>
      <c r="P89" s="15" t="n">
        <v>0</v>
      </c>
      <c r="Q89" s="15" t="n">
        <v>0</v>
      </c>
      <c r="R89" s="15" t="n">
        <f aca="false">O89</f>
        <v>7370736.9008061</v>
      </c>
      <c r="S89" s="15" t="n">
        <f aca="false">R89/L89</f>
        <v>7757.85380571108</v>
      </c>
      <c r="T89" s="67" t="n">
        <v>39373.88</v>
      </c>
      <c r="U89" s="66" t="n">
        <v>2024</v>
      </c>
    </row>
    <row r="90" customFormat="false" ht="12.75" hidden="false" customHeight="false" outlineLevel="0" collapsed="false">
      <c r="A90" s="66" t="n">
        <f aca="false">A89+1</f>
        <v>10</v>
      </c>
      <c r="B90" s="90" t="s">
        <v>247</v>
      </c>
      <c r="C90" s="6" t="n">
        <v>1953</v>
      </c>
      <c r="D90" s="66"/>
      <c r="E90" s="90" t="s">
        <v>1046</v>
      </c>
      <c r="F90" s="64" t="s">
        <v>944</v>
      </c>
      <c r="G90" s="64" t="s">
        <v>58</v>
      </c>
      <c r="H90" s="64" t="s">
        <v>59</v>
      </c>
      <c r="I90" s="64" t="n">
        <v>2</v>
      </c>
      <c r="J90" s="64" t="n">
        <v>2</v>
      </c>
      <c r="K90" s="64" t="n">
        <v>755.56</v>
      </c>
      <c r="L90" s="64" t="n">
        <v>690.76</v>
      </c>
      <c r="M90" s="66" t="n">
        <v>0</v>
      </c>
      <c r="N90" s="66" t="n">
        <v>12</v>
      </c>
      <c r="O90" s="262" t="n">
        <v>5466920.932</v>
      </c>
      <c r="P90" s="15" t="n">
        <v>0</v>
      </c>
      <c r="Q90" s="15" t="n">
        <v>0</v>
      </c>
      <c r="R90" s="15" t="n">
        <f aca="false">O90</f>
        <v>5466920.932</v>
      </c>
      <c r="S90" s="15" t="n">
        <f aca="false">R90/L90</f>
        <v>7914.35655220337</v>
      </c>
      <c r="T90" s="67" t="n">
        <v>39373.88</v>
      </c>
      <c r="U90" s="66" t="n">
        <v>2024</v>
      </c>
    </row>
    <row r="91" customFormat="false" ht="12.75" hidden="false" customHeight="false" outlineLevel="0" collapsed="false">
      <c r="A91" s="66" t="n">
        <f aca="false">A90+1</f>
        <v>11</v>
      </c>
      <c r="B91" s="90" t="s">
        <v>1047</v>
      </c>
      <c r="C91" s="6" t="n">
        <v>1946</v>
      </c>
      <c r="D91" s="66"/>
      <c r="E91" s="90" t="s">
        <v>1048</v>
      </c>
      <c r="F91" s="64" t="s">
        <v>952</v>
      </c>
      <c r="G91" s="64" t="s">
        <v>58</v>
      </c>
      <c r="H91" s="64" t="s">
        <v>79</v>
      </c>
      <c r="I91" s="64" t="n">
        <v>2</v>
      </c>
      <c r="J91" s="64" t="n">
        <v>4</v>
      </c>
      <c r="K91" s="64" t="n">
        <v>1292.7</v>
      </c>
      <c r="L91" s="64" t="n">
        <v>1194</v>
      </c>
      <c r="M91" s="66" t="n">
        <v>1137.65</v>
      </c>
      <c r="N91" s="66" t="n">
        <v>11</v>
      </c>
      <c r="O91" s="262" t="n">
        <v>35309116.481064</v>
      </c>
      <c r="P91" s="15" t="n">
        <v>0</v>
      </c>
      <c r="Q91" s="15" t="n">
        <v>0</v>
      </c>
      <c r="R91" s="15" t="n">
        <f aca="false">O91</f>
        <v>35309116.481064</v>
      </c>
      <c r="S91" s="6" t="n">
        <v>29534.59</v>
      </c>
      <c r="T91" s="63" t="n">
        <v>29534.59</v>
      </c>
      <c r="U91" s="66" t="n">
        <v>2023</v>
      </c>
    </row>
    <row r="92" customFormat="false" ht="12.75" hidden="false" customHeight="false" outlineLevel="0" collapsed="false">
      <c r="A92" s="66" t="n">
        <f aca="false">A91+1</f>
        <v>12</v>
      </c>
      <c r="B92" s="90" t="s">
        <v>236</v>
      </c>
      <c r="C92" s="6" t="s">
        <v>116</v>
      </c>
      <c r="D92" s="66"/>
      <c r="E92" s="90" t="s">
        <v>1049</v>
      </c>
      <c r="F92" s="64" t="s">
        <v>952</v>
      </c>
      <c r="G92" s="64" t="s">
        <v>58</v>
      </c>
      <c r="H92" s="64" t="s">
        <v>79</v>
      </c>
      <c r="I92" s="64" t="n">
        <v>4</v>
      </c>
      <c r="J92" s="64" t="n">
        <v>2</v>
      </c>
      <c r="K92" s="64" t="n">
        <v>1706.9</v>
      </c>
      <c r="L92" s="64" t="n">
        <v>1599.8</v>
      </c>
      <c r="M92" s="66" t="n">
        <v>1324.29</v>
      </c>
      <c r="N92" s="66" t="n">
        <v>75</v>
      </c>
      <c r="O92" s="262" t="n">
        <v>41966828.282331</v>
      </c>
      <c r="P92" s="240" t="n">
        <v>0</v>
      </c>
      <c r="Q92" s="240" t="n">
        <v>0</v>
      </c>
      <c r="R92" s="240" t="n">
        <f aca="false">O92</f>
        <v>41966828.282331</v>
      </c>
      <c r="S92" s="15" t="n">
        <f aca="false">R92/L92</f>
        <v>26232.5467448</v>
      </c>
      <c r="T92" s="63" t="n">
        <v>35854.51</v>
      </c>
      <c r="U92" s="66" t="n">
        <v>2023</v>
      </c>
    </row>
    <row r="93" customFormat="false" ht="12.75" hidden="false" customHeight="false" outlineLevel="0" collapsed="false">
      <c r="A93" s="66" t="n">
        <f aca="false">A92+1</f>
        <v>13</v>
      </c>
      <c r="B93" s="90" t="s">
        <v>235</v>
      </c>
      <c r="C93" s="6" t="s">
        <v>83</v>
      </c>
      <c r="D93" s="66"/>
      <c r="E93" s="90" t="s">
        <v>1050</v>
      </c>
      <c r="F93" s="64" t="s">
        <v>952</v>
      </c>
      <c r="G93" s="64" t="s">
        <v>58</v>
      </c>
      <c r="H93" s="64" t="s">
        <v>79</v>
      </c>
      <c r="I93" s="64" t="n">
        <v>4</v>
      </c>
      <c r="J93" s="64" t="n">
        <v>3</v>
      </c>
      <c r="K93" s="64" t="n">
        <v>2515</v>
      </c>
      <c r="L93" s="64" t="n">
        <v>2325.4</v>
      </c>
      <c r="M93" s="66" t="n">
        <v>1352.74</v>
      </c>
      <c r="N93" s="66" t="n">
        <v>80</v>
      </c>
      <c r="O93" s="262" t="n">
        <v>30784612.975</v>
      </c>
      <c r="P93" s="240" t="n">
        <v>0</v>
      </c>
      <c r="Q93" s="240" t="n">
        <v>0</v>
      </c>
      <c r="R93" s="240" t="n">
        <f aca="false">O93</f>
        <v>30784612.975</v>
      </c>
      <c r="S93" s="15" t="n">
        <f aca="false">R93/L93</f>
        <v>13238.4161757117</v>
      </c>
      <c r="T93" s="51" t="n">
        <v>39373.88</v>
      </c>
      <c r="U93" s="66" t="n">
        <v>2024</v>
      </c>
    </row>
    <row r="94" customFormat="false" ht="12.75" hidden="false" customHeight="false" outlineLevel="0" collapsed="false">
      <c r="A94" s="66" t="n">
        <f aca="false">A93+1</f>
        <v>14</v>
      </c>
      <c r="B94" s="90" t="s">
        <v>234</v>
      </c>
      <c r="C94" s="6" t="s">
        <v>83</v>
      </c>
      <c r="D94" s="66"/>
      <c r="E94" s="90" t="s">
        <v>1051</v>
      </c>
      <c r="F94" s="64" t="s">
        <v>952</v>
      </c>
      <c r="G94" s="64" t="s">
        <v>58</v>
      </c>
      <c r="H94" s="64" t="s">
        <v>79</v>
      </c>
      <c r="I94" s="64" t="n">
        <v>4</v>
      </c>
      <c r="J94" s="64" t="n">
        <v>3</v>
      </c>
      <c r="K94" s="64" t="n">
        <v>2805.5</v>
      </c>
      <c r="L94" s="64" t="n">
        <v>2708.6</v>
      </c>
      <c r="M94" s="66" t="n">
        <v>1199.86</v>
      </c>
      <c r="N94" s="66" t="n">
        <v>100</v>
      </c>
      <c r="O94" s="262" t="n">
        <v>77166543.7965683</v>
      </c>
      <c r="P94" s="240" t="n">
        <v>0</v>
      </c>
      <c r="Q94" s="240" t="n">
        <v>0</v>
      </c>
      <c r="R94" s="240" t="n">
        <f aca="false">O94</f>
        <v>77166543.7965683</v>
      </c>
      <c r="S94" s="15" t="n">
        <f aca="false">R94/L94</f>
        <v>28489.4572091</v>
      </c>
      <c r="T94" s="6" t="n">
        <v>39373.88</v>
      </c>
      <c r="U94" s="66" t="n">
        <v>2023</v>
      </c>
    </row>
    <row r="95" customFormat="false" ht="12.75" hidden="false" customHeight="false" outlineLevel="0" collapsed="false">
      <c r="A95" s="66" t="n">
        <f aca="false">A94+1</f>
        <v>15</v>
      </c>
      <c r="B95" s="90" t="s">
        <v>275</v>
      </c>
      <c r="C95" s="6" t="n">
        <v>1964</v>
      </c>
      <c r="D95" s="66"/>
      <c r="E95" s="90" t="s">
        <v>1052</v>
      </c>
      <c r="F95" s="64" t="s">
        <v>952</v>
      </c>
      <c r="G95" s="64" t="s">
        <v>58</v>
      </c>
      <c r="H95" s="64" t="s">
        <v>59</v>
      </c>
      <c r="I95" s="64" t="n">
        <v>3</v>
      </c>
      <c r="J95" s="64" t="n">
        <v>2</v>
      </c>
      <c r="K95" s="64" t="n">
        <v>1017.9</v>
      </c>
      <c r="L95" s="64" t="n">
        <v>945.8</v>
      </c>
      <c r="M95" s="66" t="n">
        <v>0</v>
      </c>
      <c r="N95" s="66" t="n">
        <v>21</v>
      </c>
      <c r="O95" s="262" t="n">
        <v>25700875.737918</v>
      </c>
      <c r="P95" s="240" t="n">
        <v>0</v>
      </c>
      <c r="Q95" s="240" t="n">
        <v>0</v>
      </c>
      <c r="R95" s="240" t="n">
        <f aca="false">O95</f>
        <v>25700875.737918</v>
      </c>
      <c r="S95" s="15" t="n">
        <f aca="false">R95/L95</f>
        <v>27173.6897207845</v>
      </c>
      <c r="T95" s="51" t="n">
        <v>39373.88</v>
      </c>
      <c r="U95" s="66" t="n">
        <v>2024</v>
      </c>
    </row>
    <row r="96" customFormat="false" ht="12.75" hidden="false" customHeight="false" outlineLevel="0" collapsed="false">
      <c r="A96" s="66" t="n">
        <f aca="false">A95+1</f>
        <v>16</v>
      </c>
      <c r="B96" s="90" t="s">
        <v>265</v>
      </c>
      <c r="C96" s="6" t="n">
        <v>1959</v>
      </c>
      <c r="D96" s="66"/>
      <c r="E96" s="90" t="s">
        <v>1053</v>
      </c>
      <c r="F96" s="64" t="s">
        <v>952</v>
      </c>
      <c r="G96" s="64" t="s">
        <v>58</v>
      </c>
      <c r="H96" s="64" t="s">
        <v>59</v>
      </c>
      <c r="I96" s="64" t="n">
        <v>3</v>
      </c>
      <c r="J96" s="64" t="n">
        <v>3</v>
      </c>
      <c r="K96" s="64" t="n">
        <v>2085.8</v>
      </c>
      <c r="L96" s="64" t="n">
        <v>1923.9</v>
      </c>
      <c r="M96" s="66" t="n">
        <v>0</v>
      </c>
      <c r="N96" s="66" t="n">
        <v>28</v>
      </c>
      <c r="O96" s="262" t="n">
        <v>62333398.0471142</v>
      </c>
      <c r="P96" s="240" t="n">
        <v>0</v>
      </c>
      <c r="Q96" s="240" t="n">
        <v>0</v>
      </c>
      <c r="R96" s="240" t="n">
        <f aca="false">O96</f>
        <v>62333398.0471142</v>
      </c>
      <c r="S96" s="15" t="n">
        <f aca="false">R96/L96</f>
        <v>32399.4999985</v>
      </c>
      <c r="T96" s="6" t="n">
        <v>39373.88</v>
      </c>
      <c r="U96" s="66" t="n">
        <v>2023</v>
      </c>
    </row>
    <row r="97" customFormat="false" ht="12.75" hidden="false" customHeight="false" outlineLevel="0" collapsed="false">
      <c r="A97" s="66" t="n">
        <f aca="false">A96+1</f>
        <v>17</v>
      </c>
      <c r="B97" s="90" t="s">
        <v>273</v>
      </c>
      <c r="C97" s="6" t="n">
        <v>1963</v>
      </c>
      <c r="D97" s="66"/>
      <c r="E97" s="90" t="s">
        <v>1054</v>
      </c>
      <c r="F97" s="64" t="s">
        <v>952</v>
      </c>
      <c r="G97" s="64" t="s">
        <v>58</v>
      </c>
      <c r="H97" s="64" t="s">
        <v>59</v>
      </c>
      <c r="I97" s="64" t="n">
        <v>4</v>
      </c>
      <c r="J97" s="64" t="n">
        <v>2</v>
      </c>
      <c r="K97" s="64" t="n">
        <v>2124.5</v>
      </c>
      <c r="L97" s="64" t="n">
        <v>1960.5</v>
      </c>
      <c r="M97" s="66" t="n">
        <v>0</v>
      </c>
      <c r="N97" s="66" t="n">
        <v>48</v>
      </c>
      <c r="O97" s="262" t="n">
        <v>45652753.232974</v>
      </c>
      <c r="P97" s="240" t="n">
        <v>0</v>
      </c>
      <c r="Q97" s="240" t="n">
        <v>0</v>
      </c>
      <c r="R97" s="240" t="n">
        <f aca="false">O97</f>
        <v>45652753.232974</v>
      </c>
      <c r="S97" s="15" t="n">
        <f aca="false">R97/L97</f>
        <v>23286.2806595124</v>
      </c>
      <c r="T97" s="51" t="n">
        <v>39373.88</v>
      </c>
      <c r="U97" s="66" t="n">
        <v>2024</v>
      </c>
    </row>
    <row r="98" customFormat="false" ht="12.75" hidden="false" customHeight="false" outlineLevel="0" collapsed="false">
      <c r="A98" s="66" t="n">
        <f aca="false">A97+1</f>
        <v>18</v>
      </c>
      <c r="B98" s="90" t="s">
        <v>250</v>
      </c>
      <c r="C98" s="6" t="n">
        <v>1960</v>
      </c>
      <c r="D98" s="66"/>
      <c r="E98" s="90" t="s">
        <v>1055</v>
      </c>
      <c r="F98" s="64" t="s">
        <v>952</v>
      </c>
      <c r="G98" s="64" t="s">
        <v>58</v>
      </c>
      <c r="H98" s="64" t="s">
        <v>59</v>
      </c>
      <c r="I98" s="64" t="n">
        <v>3</v>
      </c>
      <c r="J98" s="64" t="n">
        <v>3</v>
      </c>
      <c r="K98" s="64" t="n">
        <v>1836.4</v>
      </c>
      <c r="L98" s="64" t="n">
        <v>1596</v>
      </c>
      <c r="M98" s="66" t="n">
        <v>0</v>
      </c>
      <c r="N98" s="66" t="n">
        <v>24</v>
      </c>
      <c r="O98" s="262" t="n">
        <v>7921206.1317168</v>
      </c>
      <c r="P98" s="240" t="n">
        <v>0</v>
      </c>
      <c r="Q98" s="240" t="n">
        <v>0</v>
      </c>
      <c r="R98" s="240" t="n">
        <f aca="false">O98</f>
        <v>7921206.1317168</v>
      </c>
      <c r="S98" s="15" t="n">
        <f aca="false">R98/L98</f>
        <v>4963.16173666466</v>
      </c>
      <c r="T98" s="51" t="n">
        <v>29534.59</v>
      </c>
      <c r="U98" s="66" t="n">
        <v>2024</v>
      </c>
    </row>
    <row r="99" customFormat="false" ht="12.75" hidden="false" customHeight="false" outlineLevel="0" collapsed="false">
      <c r="A99" s="66" t="n">
        <f aca="false">A98+1</f>
        <v>19</v>
      </c>
      <c r="B99" s="90" t="s">
        <v>251</v>
      </c>
      <c r="C99" s="6" t="n">
        <v>1960</v>
      </c>
      <c r="D99" s="66"/>
      <c r="E99" s="90" t="s">
        <v>1056</v>
      </c>
      <c r="F99" s="64" t="s">
        <v>952</v>
      </c>
      <c r="G99" s="64" t="s">
        <v>58</v>
      </c>
      <c r="H99" s="64" t="s">
        <v>59</v>
      </c>
      <c r="I99" s="64" t="n">
        <v>3</v>
      </c>
      <c r="J99" s="64" t="n">
        <v>3</v>
      </c>
      <c r="K99" s="64" t="n">
        <v>1626.8</v>
      </c>
      <c r="L99" s="64" t="n">
        <v>1516.5</v>
      </c>
      <c r="M99" s="66" t="n">
        <v>0</v>
      </c>
      <c r="N99" s="66" t="n">
        <v>36</v>
      </c>
      <c r="O99" s="262" t="n">
        <v>12017535.0710375</v>
      </c>
      <c r="P99" s="240" t="n">
        <v>0</v>
      </c>
      <c r="Q99" s="240" t="n">
        <v>0</v>
      </c>
      <c r="R99" s="240" t="n">
        <f aca="false">O99</f>
        <v>12017535.0710375</v>
      </c>
      <c r="S99" s="15" t="n">
        <f aca="false">R99/L99</f>
        <v>7924.52032379657</v>
      </c>
      <c r="T99" s="51" t="n">
        <v>29534.59</v>
      </c>
      <c r="U99" s="66" t="n">
        <v>2024</v>
      </c>
    </row>
    <row r="100" customFormat="false" ht="12.75" hidden="false" customHeight="false" outlineLevel="0" collapsed="false">
      <c r="A100" s="66" t="n">
        <f aca="false">A99+1</f>
        <v>20</v>
      </c>
      <c r="B100" s="90" t="s">
        <v>261</v>
      </c>
      <c r="C100" s="6" t="n">
        <v>1950</v>
      </c>
      <c r="D100" s="66"/>
      <c r="E100" s="90" t="s">
        <v>1057</v>
      </c>
      <c r="F100" s="64" t="s">
        <v>932</v>
      </c>
      <c r="G100" s="64" t="s">
        <v>58</v>
      </c>
      <c r="H100" s="64" t="s">
        <v>59</v>
      </c>
      <c r="I100" s="64" t="n">
        <v>2</v>
      </c>
      <c r="J100" s="64" t="n">
        <v>1</v>
      </c>
      <c r="K100" s="64" t="n">
        <v>518.5</v>
      </c>
      <c r="L100" s="64" t="n">
        <v>472.9</v>
      </c>
      <c r="M100" s="66" t="n">
        <v>372.7</v>
      </c>
      <c r="N100" s="66" t="n">
        <v>10</v>
      </c>
      <c r="O100" s="262" t="n">
        <v>18408157.7325327</v>
      </c>
      <c r="P100" s="240" t="n">
        <v>0</v>
      </c>
      <c r="Q100" s="240" t="n">
        <v>0</v>
      </c>
      <c r="R100" s="240" t="n">
        <f aca="false">O100</f>
        <v>18408157.7325327</v>
      </c>
      <c r="S100" s="15" t="n">
        <f aca="false">R100/L100</f>
        <v>38926.110663</v>
      </c>
      <c r="T100" s="6" t="n">
        <v>39373.88</v>
      </c>
      <c r="U100" s="66" t="n">
        <v>2023</v>
      </c>
    </row>
    <row r="101" customFormat="false" ht="12.75" hidden="false" customHeight="false" outlineLevel="0" collapsed="false">
      <c r="A101" s="66" t="n">
        <f aca="false">A100+1</f>
        <v>21</v>
      </c>
      <c r="B101" s="90" t="s">
        <v>260</v>
      </c>
      <c r="C101" s="6" t="s">
        <v>85</v>
      </c>
      <c r="D101" s="66"/>
      <c r="E101" s="90" t="s">
        <v>1058</v>
      </c>
      <c r="F101" s="64" t="s">
        <v>932</v>
      </c>
      <c r="G101" s="64" t="s">
        <v>58</v>
      </c>
      <c r="H101" s="64" t="s">
        <v>79</v>
      </c>
      <c r="I101" s="64" t="n">
        <v>4</v>
      </c>
      <c r="J101" s="64" t="n">
        <v>2</v>
      </c>
      <c r="K101" s="64" t="n">
        <v>1377.6</v>
      </c>
      <c r="L101" s="64" t="n">
        <v>1281.9</v>
      </c>
      <c r="M101" s="66" t="n">
        <v>0</v>
      </c>
      <c r="N101" s="66" t="n">
        <v>41</v>
      </c>
      <c r="O101" s="262" t="n">
        <v>45497987.5090134</v>
      </c>
      <c r="P101" s="240" t="n">
        <v>0</v>
      </c>
      <c r="Q101" s="240" t="n">
        <v>0</v>
      </c>
      <c r="R101" s="240" t="n">
        <f aca="false">O101</f>
        <v>45497987.5090134</v>
      </c>
      <c r="S101" s="15" t="n">
        <f aca="false">R101/L101</f>
        <v>35492.618386</v>
      </c>
      <c r="T101" s="6" t="n">
        <v>35854.51</v>
      </c>
      <c r="U101" s="66" t="n">
        <v>2023</v>
      </c>
    </row>
    <row r="102" customFormat="false" ht="12.75" hidden="false" customHeight="false" outlineLevel="0" collapsed="false">
      <c r="A102" s="66" t="n">
        <f aca="false">A101+1</f>
        <v>22</v>
      </c>
      <c r="B102" s="90" t="s">
        <v>253</v>
      </c>
      <c r="C102" s="6" t="s">
        <v>73</v>
      </c>
      <c r="D102" s="66"/>
      <c r="E102" s="90" t="s">
        <v>1059</v>
      </c>
      <c r="F102" s="64" t="s">
        <v>932</v>
      </c>
      <c r="G102" s="64" t="s">
        <v>58</v>
      </c>
      <c r="H102" s="64" t="s">
        <v>79</v>
      </c>
      <c r="I102" s="64" t="n">
        <v>4</v>
      </c>
      <c r="J102" s="64" t="n">
        <v>3</v>
      </c>
      <c r="K102" s="64" t="n">
        <v>2370.3</v>
      </c>
      <c r="L102" s="64" t="n">
        <v>1748.5</v>
      </c>
      <c r="M102" s="66" t="n">
        <v>968.62</v>
      </c>
      <c r="N102" s="66" t="n">
        <v>90</v>
      </c>
      <c r="O102" s="262" t="n">
        <v>40584300.2709443</v>
      </c>
      <c r="P102" s="240" t="n">
        <v>0</v>
      </c>
      <c r="Q102" s="240" t="n">
        <v>0</v>
      </c>
      <c r="R102" s="240" t="n">
        <f aca="false">O102</f>
        <v>40584300.2709443</v>
      </c>
      <c r="S102" s="15" t="n">
        <f aca="false">R102/L102</f>
        <v>23210.9238038</v>
      </c>
      <c r="T102" s="6" t="n">
        <v>35854.51</v>
      </c>
      <c r="U102" s="66" t="n">
        <v>2024</v>
      </c>
    </row>
    <row r="103" customFormat="false" ht="12.75" hidden="false" customHeight="false" outlineLevel="0" collapsed="false">
      <c r="A103" s="66" t="n">
        <f aca="false">A102+1</f>
        <v>23</v>
      </c>
      <c r="B103" s="90" t="s">
        <v>255</v>
      </c>
      <c r="C103" s="6" t="s">
        <v>90</v>
      </c>
      <c r="D103" s="66"/>
      <c r="E103" s="90" t="s">
        <v>1060</v>
      </c>
      <c r="F103" s="64" t="s">
        <v>932</v>
      </c>
      <c r="G103" s="64" t="s">
        <v>58</v>
      </c>
      <c r="H103" s="64" t="s">
        <v>79</v>
      </c>
      <c r="I103" s="64" t="n">
        <v>2</v>
      </c>
      <c r="J103" s="64" t="n">
        <v>1</v>
      </c>
      <c r="K103" s="64" t="n">
        <v>510.6</v>
      </c>
      <c r="L103" s="64" t="n">
        <v>466.2</v>
      </c>
      <c r="M103" s="66" t="n">
        <v>390.7</v>
      </c>
      <c r="N103" s="66" t="n">
        <v>8</v>
      </c>
      <c r="O103" s="262" t="n">
        <v>14382990.1886971</v>
      </c>
      <c r="P103" s="240" t="n">
        <v>0</v>
      </c>
      <c r="Q103" s="240" t="n">
        <v>0</v>
      </c>
      <c r="R103" s="240" t="n">
        <f aca="false">O103</f>
        <v>14382990.1886971</v>
      </c>
      <c r="S103" s="15" t="n">
        <f aca="false">R103/L103</f>
        <v>30851.5448063001</v>
      </c>
      <c r="T103" s="6" t="n">
        <v>39373.88</v>
      </c>
      <c r="U103" s="66" t="n">
        <v>2024</v>
      </c>
    </row>
    <row r="104" customFormat="false" ht="12.75" hidden="false" customHeight="false" outlineLevel="0" collapsed="false">
      <c r="A104" s="66" t="n">
        <f aca="false">A103+1</f>
        <v>24</v>
      </c>
      <c r="B104" s="90" t="s">
        <v>259</v>
      </c>
      <c r="C104" s="6" t="s">
        <v>85</v>
      </c>
      <c r="D104" s="66"/>
      <c r="E104" s="90" t="s">
        <v>1061</v>
      </c>
      <c r="F104" s="64" t="s">
        <v>932</v>
      </c>
      <c r="G104" s="64" t="s">
        <v>58</v>
      </c>
      <c r="H104" s="64" t="s">
        <v>62</v>
      </c>
      <c r="I104" s="64" t="n">
        <v>5</v>
      </c>
      <c r="J104" s="64" t="n">
        <v>3</v>
      </c>
      <c r="K104" s="64" t="n">
        <v>3122</v>
      </c>
      <c r="L104" s="64" t="n">
        <v>2945.4</v>
      </c>
      <c r="M104" s="66" t="n">
        <v>0</v>
      </c>
      <c r="N104" s="66" t="n">
        <v>4</v>
      </c>
      <c r="O104" s="262" t="n">
        <v>62856303.7870728</v>
      </c>
      <c r="P104" s="240" t="n">
        <v>0</v>
      </c>
      <c r="Q104" s="240" t="n">
        <v>0</v>
      </c>
      <c r="R104" s="240" t="n">
        <f aca="false">O104</f>
        <v>62856303.7870728</v>
      </c>
      <c r="S104" s="15" t="n">
        <f aca="false">R104/L104</f>
        <v>21340.498332</v>
      </c>
      <c r="T104" s="6" t="n">
        <v>22170.72</v>
      </c>
      <c r="U104" s="66" t="n">
        <v>2023</v>
      </c>
    </row>
    <row r="105" customFormat="false" ht="12.75" hidden="false" customHeight="false" outlineLevel="0" collapsed="false">
      <c r="A105" s="66" t="n">
        <f aca="false">A104+1</f>
        <v>25</v>
      </c>
      <c r="B105" s="90" t="s">
        <v>270</v>
      </c>
      <c r="C105" s="58" t="s">
        <v>83</v>
      </c>
      <c r="D105" s="66"/>
      <c r="E105" s="90" t="s">
        <v>1062</v>
      </c>
      <c r="F105" s="64" t="s">
        <v>991</v>
      </c>
      <c r="G105" s="64" t="s">
        <v>58</v>
      </c>
      <c r="H105" s="64" t="s">
        <v>79</v>
      </c>
      <c r="I105" s="64" t="n">
        <v>2</v>
      </c>
      <c r="J105" s="64" t="n">
        <v>3</v>
      </c>
      <c r="K105" s="64" t="n">
        <v>854.9</v>
      </c>
      <c r="L105" s="64" t="n">
        <v>797.1</v>
      </c>
      <c r="M105" s="66" t="n">
        <v>658.8</v>
      </c>
      <c r="N105" s="66" t="n">
        <v>30</v>
      </c>
      <c r="O105" s="262" t="n">
        <v>31028002.8094773</v>
      </c>
      <c r="P105" s="240" t="n">
        <v>0</v>
      </c>
      <c r="Q105" s="240" t="n">
        <v>0</v>
      </c>
      <c r="R105" s="240" t="n">
        <f aca="false">O105</f>
        <v>31028002.8094773</v>
      </c>
      <c r="S105" s="15" t="n">
        <f aca="false">R105/L105</f>
        <v>38926.110663</v>
      </c>
      <c r="T105" s="6" t="n">
        <v>39373.88</v>
      </c>
      <c r="U105" s="66" t="n">
        <v>2024</v>
      </c>
    </row>
    <row r="106" customFormat="false" ht="12.75" hidden="false" customHeight="false" outlineLevel="0" collapsed="false">
      <c r="A106" s="66" t="n">
        <f aca="false">A105+1</f>
        <v>26</v>
      </c>
      <c r="B106" s="90" t="s">
        <v>269</v>
      </c>
      <c r="C106" s="58" t="s">
        <v>83</v>
      </c>
      <c r="D106" s="66"/>
      <c r="E106" s="90" t="s">
        <v>1063</v>
      </c>
      <c r="F106" s="64" t="s">
        <v>991</v>
      </c>
      <c r="G106" s="64" t="s">
        <v>58</v>
      </c>
      <c r="H106" s="64" t="s">
        <v>79</v>
      </c>
      <c r="I106" s="64" t="n">
        <v>2</v>
      </c>
      <c r="J106" s="64" t="n">
        <v>3</v>
      </c>
      <c r="K106" s="64" t="n">
        <v>853.3</v>
      </c>
      <c r="L106" s="64" t="n">
        <v>799.4</v>
      </c>
      <c r="M106" s="66" t="n">
        <v>533.7</v>
      </c>
      <c r="N106" s="66" t="n">
        <v>31</v>
      </c>
      <c r="O106" s="262" t="n">
        <v>31117532.8640022</v>
      </c>
      <c r="P106" s="240" t="n">
        <v>0</v>
      </c>
      <c r="Q106" s="240" t="n">
        <v>0</v>
      </c>
      <c r="R106" s="240" t="n">
        <f aca="false">O106</f>
        <v>31117532.8640022</v>
      </c>
      <c r="S106" s="15" t="n">
        <f aca="false">R106/L106</f>
        <v>38926.110663</v>
      </c>
      <c r="T106" s="6" t="n">
        <v>39373.88</v>
      </c>
      <c r="U106" s="66" t="n">
        <v>2024</v>
      </c>
    </row>
    <row r="107" customFormat="false" ht="12.75" hidden="false" customHeight="false" outlineLevel="0" collapsed="false">
      <c r="A107" s="66" t="n">
        <f aca="false">A106+1</f>
        <v>27</v>
      </c>
      <c r="B107" s="90" t="s">
        <v>271</v>
      </c>
      <c r="C107" s="6" t="n">
        <v>1975</v>
      </c>
      <c r="D107" s="66"/>
      <c r="E107" s="90" t="s">
        <v>1064</v>
      </c>
      <c r="F107" s="64" t="s">
        <v>991</v>
      </c>
      <c r="G107" s="64" t="s">
        <v>58</v>
      </c>
      <c r="H107" s="64" t="s">
        <v>62</v>
      </c>
      <c r="I107" s="64" t="n">
        <v>2</v>
      </c>
      <c r="J107" s="64" t="n">
        <v>2</v>
      </c>
      <c r="K107" s="64" t="n">
        <v>823.8</v>
      </c>
      <c r="L107" s="64" t="n">
        <v>798.7</v>
      </c>
      <c r="M107" s="66" t="n">
        <v>0</v>
      </c>
      <c r="N107" s="66" t="n">
        <v>13</v>
      </c>
      <c r="O107" s="262" t="n">
        <v>29078361.5963785</v>
      </c>
      <c r="P107" s="240" t="n">
        <v>0</v>
      </c>
      <c r="Q107" s="240" t="n">
        <v>0</v>
      </c>
      <c r="R107" s="240" t="n">
        <f aca="false">O107</f>
        <v>29078361.5963785</v>
      </c>
      <c r="S107" s="15" t="n">
        <f aca="false">R107/L107</f>
        <v>36407.113555</v>
      </c>
      <c r="T107" s="6" t="n">
        <v>39373.88</v>
      </c>
      <c r="U107" s="66" t="n">
        <v>2024</v>
      </c>
    </row>
    <row r="108" customFormat="false" ht="12.75" hidden="false" customHeight="false" outlineLevel="0" collapsed="false">
      <c r="A108" s="66" t="n">
        <f aca="false">A107+1</f>
        <v>28</v>
      </c>
      <c r="B108" s="87" t="s">
        <v>272</v>
      </c>
      <c r="C108" s="58" t="s">
        <v>268</v>
      </c>
      <c r="D108" s="66"/>
      <c r="E108" s="90" t="s">
        <v>1065</v>
      </c>
      <c r="F108" s="64" t="s">
        <v>991</v>
      </c>
      <c r="G108" s="64" t="s">
        <v>58</v>
      </c>
      <c r="H108" s="64" t="s">
        <v>79</v>
      </c>
      <c r="I108" s="64" t="n">
        <v>5</v>
      </c>
      <c r="J108" s="64" t="n">
        <v>6</v>
      </c>
      <c r="K108" s="64" t="n">
        <v>5111.2</v>
      </c>
      <c r="L108" s="64" t="n">
        <v>4527.6</v>
      </c>
      <c r="M108" s="66" t="n">
        <v>0</v>
      </c>
      <c r="N108" s="66" t="n">
        <v>57</v>
      </c>
      <c r="O108" s="262" t="n">
        <v>48304999.4864352</v>
      </c>
      <c r="P108" s="240" t="n">
        <v>0</v>
      </c>
      <c r="Q108" s="240" t="n">
        <v>0</v>
      </c>
      <c r="R108" s="240" t="n">
        <f aca="false">O108</f>
        <v>48304999.4864352</v>
      </c>
      <c r="S108" s="15" t="n">
        <f aca="false">R108/L108</f>
        <v>10669.0077494556</v>
      </c>
      <c r="T108" s="69" t="n">
        <v>32911</v>
      </c>
      <c r="U108" s="66" t="n">
        <v>2024</v>
      </c>
    </row>
    <row r="109" customFormat="false" ht="12" hidden="false" customHeight="true" outlineLevel="0" collapsed="false">
      <c r="A109" s="66" t="n">
        <f aca="false">A108+1</f>
        <v>29</v>
      </c>
      <c r="B109" s="90" t="s">
        <v>267</v>
      </c>
      <c r="C109" s="58" t="s">
        <v>268</v>
      </c>
      <c r="D109" s="66"/>
      <c r="E109" s="90" t="s">
        <v>1066</v>
      </c>
      <c r="F109" s="64" t="s">
        <v>991</v>
      </c>
      <c r="G109" s="64" t="s">
        <v>58</v>
      </c>
      <c r="H109" s="64" t="s">
        <v>257</v>
      </c>
      <c r="I109" s="64" t="n">
        <v>2</v>
      </c>
      <c r="J109" s="64" t="n">
        <v>2</v>
      </c>
      <c r="K109" s="64" t="n">
        <v>562</v>
      </c>
      <c r="L109" s="64" t="n">
        <v>514</v>
      </c>
      <c r="M109" s="66" t="n">
        <v>450.9</v>
      </c>
      <c r="N109" s="66" t="n">
        <v>13</v>
      </c>
      <c r="O109" s="262" t="n">
        <v>14343411.696678</v>
      </c>
      <c r="P109" s="240" t="n">
        <v>0</v>
      </c>
      <c r="Q109" s="240" t="n">
        <v>0</v>
      </c>
      <c r="R109" s="240" t="n">
        <f aca="false">O109</f>
        <v>14343411.696678</v>
      </c>
      <c r="S109" s="15" t="n">
        <f aca="false">R109/L109</f>
        <v>27905.470227</v>
      </c>
      <c r="T109" s="6" t="n">
        <v>39373.88</v>
      </c>
      <c r="U109" s="66" t="n">
        <v>2024</v>
      </c>
    </row>
    <row r="110" customFormat="false" ht="12.75" hidden="false" customHeight="false" outlineLevel="0" collapsed="false">
      <c r="A110" s="106" t="s">
        <v>1067</v>
      </c>
      <c r="B110" s="106"/>
      <c r="C110" s="29"/>
      <c r="D110" s="80"/>
      <c r="E110" s="83"/>
      <c r="F110" s="32"/>
      <c r="G110" s="113"/>
      <c r="H110" s="113"/>
      <c r="I110" s="32"/>
      <c r="J110" s="32"/>
      <c r="K110" s="32"/>
      <c r="L110" s="32"/>
      <c r="M110" s="32"/>
      <c r="N110" s="32"/>
      <c r="O110" s="207" t="n">
        <f aca="false">SUM(O81:O109)</f>
        <v>880550859.826658</v>
      </c>
      <c r="P110" s="32"/>
      <c r="Q110" s="32"/>
      <c r="R110" s="32"/>
      <c r="S110" s="221"/>
      <c r="T110" s="221"/>
      <c r="U110" s="221"/>
    </row>
    <row r="111" customFormat="false" ht="12.75" hidden="false" customHeight="false" outlineLevel="0" collapsed="false">
      <c r="A111" s="260" t="s">
        <v>279</v>
      </c>
      <c r="B111" s="260"/>
      <c r="C111" s="6"/>
      <c r="D111" s="6"/>
      <c r="E111" s="45"/>
      <c r="F111" s="15"/>
      <c r="G111" s="15"/>
      <c r="H111" s="15"/>
      <c r="I111" s="15"/>
      <c r="J111" s="15"/>
      <c r="K111" s="15"/>
      <c r="L111" s="15"/>
      <c r="M111" s="6"/>
      <c r="N111" s="6"/>
      <c r="O111" s="126"/>
      <c r="P111" s="126"/>
      <c r="Q111" s="126"/>
      <c r="R111" s="126"/>
      <c r="S111" s="126"/>
      <c r="T111" s="126"/>
      <c r="U111" s="126"/>
    </row>
    <row r="112" customFormat="false" ht="12.75" hidden="false" customHeight="false" outlineLevel="0" collapsed="false">
      <c r="A112" s="66" t="n">
        <v>1</v>
      </c>
      <c r="B112" s="90" t="s">
        <v>290</v>
      </c>
      <c r="C112" s="63" t="n">
        <v>1966</v>
      </c>
      <c r="D112" s="66"/>
      <c r="E112" s="90" t="s">
        <v>1068</v>
      </c>
      <c r="F112" s="64" t="s">
        <v>932</v>
      </c>
      <c r="G112" s="64" t="s">
        <v>58</v>
      </c>
      <c r="H112" s="64" t="s">
        <v>120</v>
      </c>
      <c r="I112" s="64" t="n">
        <v>2</v>
      </c>
      <c r="J112" s="64" t="n">
        <v>1</v>
      </c>
      <c r="K112" s="64" t="n">
        <v>355</v>
      </c>
      <c r="L112" s="64" t="n">
        <v>330.4</v>
      </c>
      <c r="M112" s="66" t="n">
        <v>213.6</v>
      </c>
      <c r="N112" s="66" t="n">
        <v>8</v>
      </c>
      <c r="O112" s="262" t="n">
        <v>16788887.0088464</v>
      </c>
      <c r="P112" s="240" t="n">
        <v>0</v>
      </c>
      <c r="Q112" s="240" t="n">
        <v>0</v>
      </c>
      <c r="R112" s="240" t="n">
        <f aca="false">O112</f>
        <v>16788887.0088464</v>
      </c>
      <c r="S112" s="63" t="n">
        <v>50390.42</v>
      </c>
      <c r="T112" s="63" t="n">
        <v>50390.42</v>
      </c>
      <c r="U112" s="66" t="n">
        <v>2023</v>
      </c>
    </row>
    <row r="113" customFormat="false" ht="12.75" hidden="false" customHeight="false" outlineLevel="0" collapsed="false">
      <c r="A113" s="66" t="n">
        <f aca="false">A112+1</f>
        <v>2</v>
      </c>
      <c r="B113" s="90" t="s">
        <v>291</v>
      </c>
      <c r="C113" s="63" t="n">
        <v>1968</v>
      </c>
      <c r="D113" s="66"/>
      <c r="E113" s="90" t="s">
        <v>1069</v>
      </c>
      <c r="F113" s="64" t="s">
        <v>932</v>
      </c>
      <c r="G113" s="64" t="s">
        <v>58</v>
      </c>
      <c r="H113" s="64" t="s">
        <v>120</v>
      </c>
      <c r="I113" s="64" t="n">
        <v>2</v>
      </c>
      <c r="J113" s="64" t="n">
        <v>2</v>
      </c>
      <c r="K113" s="64" t="n">
        <v>337</v>
      </c>
      <c r="L113" s="64" t="n">
        <v>220</v>
      </c>
      <c r="M113" s="66" t="n">
        <v>76.4</v>
      </c>
      <c r="N113" s="66" t="n">
        <v>8</v>
      </c>
      <c r="O113" s="262" t="n">
        <v>7247370.05212</v>
      </c>
      <c r="P113" s="240" t="n">
        <v>0</v>
      </c>
      <c r="Q113" s="240" t="n">
        <v>0</v>
      </c>
      <c r="R113" s="240" t="n">
        <f aca="false">O113</f>
        <v>7247370.05212</v>
      </c>
      <c r="S113" s="63" t="n">
        <v>32358.56</v>
      </c>
      <c r="T113" s="63" t="n">
        <v>32358.56</v>
      </c>
      <c r="U113" s="66" t="n">
        <v>2023</v>
      </c>
    </row>
    <row r="114" customFormat="false" ht="12.75" hidden="false" customHeight="false" outlineLevel="0" collapsed="false">
      <c r="A114" s="66" t="n">
        <f aca="false">A113+1</f>
        <v>3</v>
      </c>
      <c r="B114" s="90" t="s">
        <v>288</v>
      </c>
      <c r="C114" s="6" t="s">
        <v>289</v>
      </c>
      <c r="D114" s="66"/>
      <c r="E114" s="90" t="s">
        <v>1070</v>
      </c>
      <c r="F114" s="64" t="s">
        <v>932</v>
      </c>
      <c r="G114" s="64" t="s">
        <v>58</v>
      </c>
      <c r="H114" s="64" t="s">
        <v>59</v>
      </c>
      <c r="I114" s="64" t="n">
        <v>2</v>
      </c>
      <c r="J114" s="64" t="n">
        <v>2</v>
      </c>
      <c r="K114" s="64" t="n">
        <v>539</v>
      </c>
      <c r="L114" s="64" t="n">
        <v>498.7</v>
      </c>
      <c r="M114" s="66" t="n">
        <v>201.3</v>
      </c>
      <c r="N114" s="66" t="n">
        <v>12</v>
      </c>
      <c r="O114" s="262" t="n">
        <v>9396770.005434</v>
      </c>
      <c r="P114" s="15" t="n">
        <v>0</v>
      </c>
      <c r="Q114" s="15" t="n">
        <v>0</v>
      </c>
      <c r="R114" s="15" t="n">
        <f aca="false">O114</f>
        <v>9396770.005434</v>
      </c>
      <c r="S114" s="15" t="n">
        <f aca="false">R114/L114</f>
        <v>18842.5305904031</v>
      </c>
      <c r="T114" s="63" t="n">
        <v>39373.88</v>
      </c>
      <c r="U114" s="66" t="n">
        <v>2024</v>
      </c>
    </row>
    <row r="115" customFormat="false" ht="12.75" hidden="false" customHeight="false" outlineLevel="0" collapsed="false">
      <c r="A115" s="66" t="n">
        <f aca="false">A114+1</f>
        <v>4</v>
      </c>
      <c r="B115" s="90" t="s">
        <v>284</v>
      </c>
      <c r="C115" s="6" t="s">
        <v>285</v>
      </c>
      <c r="D115" s="66"/>
      <c r="E115" s="90" t="s">
        <v>1071</v>
      </c>
      <c r="F115" s="64" t="s">
        <v>932</v>
      </c>
      <c r="G115" s="64" t="s">
        <v>58</v>
      </c>
      <c r="H115" s="64" t="s">
        <v>64</v>
      </c>
      <c r="I115" s="64" t="n">
        <v>2</v>
      </c>
      <c r="J115" s="64" t="n">
        <v>2</v>
      </c>
      <c r="K115" s="64" t="n">
        <v>807.4</v>
      </c>
      <c r="L115" s="64" t="n">
        <v>737.1</v>
      </c>
      <c r="M115" s="66" t="n">
        <v>555.2</v>
      </c>
      <c r="N115" s="66" t="n">
        <v>16</v>
      </c>
      <c r="O115" s="262" t="n">
        <v>13924649.095502</v>
      </c>
      <c r="P115" s="15" t="n">
        <v>0</v>
      </c>
      <c r="Q115" s="15" t="n">
        <v>0</v>
      </c>
      <c r="R115" s="15" t="n">
        <f aca="false">O115</f>
        <v>13924649.095502</v>
      </c>
      <c r="S115" s="15" t="n">
        <f aca="false">R115/L115</f>
        <v>18891.1261640239</v>
      </c>
      <c r="T115" s="63" t="n">
        <v>39373.88</v>
      </c>
      <c r="U115" s="66" t="n">
        <v>2024</v>
      </c>
    </row>
    <row r="116" customFormat="false" ht="12.75" hidden="false" customHeight="false" outlineLevel="0" collapsed="false">
      <c r="A116" s="66" t="n">
        <f aca="false">A115+1</f>
        <v>5</v>
      </c>
      <c r="B116" s="90" t="s">
        <v>286</v>
      </c>
      <c r="C116" s="6" t="s">
        <v>287</v>
      </c>
      <c r="D116" s="66"/>
      <c r="E116" s="90" t="s">
        <v>1072</v>
      </c>
      <c r="F116" s="64" t="s">
        <v>932</v>
      </c>
      <c r="G116" s="64" t="s">
        <v>58</v>
      </c>
      <c r="H116" s="64" t="s">
        <v>59</v>
      </c>
      <c r="I116" s="64" t="n">
        <v>2</v>
      </c>
      <c r="J116" s="64" t="n">
        <v>2</v>
      </c>
      <c r="K116" s="64" t="n">
        <v>554</v>
      </c>
      <c r="L116" s="64" t="n">
        <v>506.9</v>
      </c>
      <c r="M116" s="66" t="n">
        <v>297.2</v>
      </c>
      <c r="N116" s="66" t="n">
        <v>12</v>
      </c>
      <c r="O116" s="262" t="n">
        <v>9551210.128524</v>
      </c>
      <c r="P116" s="15" t="n">
        <v>0</v>
      </c>
      <c r="Q116" s="15" t="n">
        <v>0</v>
      </c>
      <c r="R116" s="15" t="n">
        <f aca="false">O116</f>
        <v>9551210.128524</v>
      </c>
      <c r="S116" s="15" t="n">
        <f aca="false">R116/L116</f>
        <v>18842.3952032432</v>
      </c>
      <c r="T116" s="63" t="n">
        <v>39373.88</v>
      </c>
      <c r="U116" s="66" t="n">
        <v>2024</v>
      </c>
    </row>
    <row r="117" customFormat="false" ht="12.75" hidden="false" customHeight="false" outlineLevel="0" collapsed="false">
      <c r="A117" s="66" t="n">
        <f aca="false">A116+1</f>
        <v>6</v>
      </c>
      <c r="B117" s="90" t="s">
        <v>304</v>
      </c>
      <c r="C117" s="6" t="s">
        <v>305</v>
      </c>
      <c r="D117" s="66"/>
      <c r="E117" s="90" t="s">
        <v>1073</v>
      </c>
      <c r="F117" s="64" t="s">
        <v>991</v>
      </c>
      <c r="G117" s="64" t="s">
        <v>58</v>
      </c>
      <c r="H117" s="64" t="s">
        <v>59</v>
      </c>
      <c r="I117" s="64" t="n">
        <v>2</v>
      </c>
      <c r="J117" s="64" t="n">
        <v>2</v>
      </c>
      <c r="K117" s="64" t="n">
        <v>546.4</v>
      </c>
      <c r="L117" s="64" t="n">
        <v>498.7</v>
      </c>
      <c r="M117" s="66" t="n">
        <v>359.9</v>
      </c>
      <c r="N117" s="66" t="n">
        <v>12</v>
      </c>
      <c r="O117" s="262" t="n">
        <v>15174235.4451135</v>
      </c>
      <c r="P117" s="15" t="n">
        <v>0</v>
      </c>
      <c r="Q117" s="15" t="n">
        <v>0</v>
      </c>
      <c r="R117" s="15" t="n">
        <f aca="false">O117</f>
        <v>15174235.4451135</v>
      </c>
      <c r="S117" s="240" t="n">
        <f aca="false">R117/L117</f>
        <v>30427.582605</v>
      </c>
      <c r="T117" s="63" t="n">
        <v>39373.88</v>
      </c>
      <c r="U117" s="66" t="n">
        <v>2024</v>
      </c>
    </row>
    <row r="118" customFormat="false" ht="12.75" hidden="false" customHeight="false" outlineLevel="0" collapsed="false">
      <c r="A118" s="66" t="n">
        <f aca="false">A117+1</f>
        <v>7</v>
      </c>
      <c r="B118" s="90" t="s">
        <v>311</v>
      </c>
      <c r="C118" s="6" t="s">
        <v>312</v>
      </c>
      <c r="D118" s="66"/>
      <c r="E118" s="90" t="s">
        <v>1074</v>
      </c>
      <c r="F118" s="64" t="s">
        <v>991</v>
      </c>
      <c r="G118" s="64" t="s">
        <v>58</v>
      </c>
      <c r="H118" s="64" t="s">
        <v>59</v>
      </c>
      <c r="I118" s="64" t="n">
        <v>2</v>
      </c>
      <c r="J118" s="64" t="n">
        <v>3</v>
      </c>
      <c r="K118" s="64" t="n">
        <v>1442</v>
      </c>
      <c r="L118" s="64" t="n">
        <v>829</v>
      </c>
      <c r="M118" s="66" t="n">
        <v>829</v>
      </c>
      <c r="N118" s="66" t="n">
        <v>20</v>
      </c>
      <c r="O118" s="262" t="n">
        <v>30181497.137095</v>
      </c>
      <c r="P118" s="15" t="n">
        <v>0</v>
      </c>
      <c r="Q118" s="15" t="n">
        <v>0</v>
      </c>
      <c r="R118" s="15" t="n">
        <f aca="false">O118</f>
        <v>30181497.137095</v>
      </c>
      <c r="S118" s="15" t="n">
        <f aca="false">R118/L118</f>
        <v>36407.113555</v>
      </c>
      <c r="T118" s="63" t="n">
        <v>39373.88</v>
      </c>
      <c r="U118" s="66" t="n">
        <v>2024</v>
      </c>
    </row>
    <row r="119" customFormat="false" ht="12.75" hidden="false" customHeight="false" outlineLevel="0" collapsed="false">
      <c r="A119" s="66" t="n">
        <f aca="false">A118+1</f>
        <v>8</v>
      </c>
      <c r="B119" s="90" t="s">
        <v>308</v>
      </c>
      <c r="C119" s="6" t="s">
        <v>309</v>
      </c>
      <c r="D119" s="66"/>
      <c r="E119" s="90" t="s">
        <v>1075</v>
      </c>
      <c r="F119" s="64" t="s">
        <v>991</v>
      </c>
      <c r="G119" s="64" t="s">
        <v>58</v>
      </c>
      <c r="H119" s="64" t="s">
        <v>59</v>
      </c>
      <c r="I119" s="64" t="n">
        <v>5</v>
      </c>
      <c r="J119" s="64" t="n">
        <v>4</v>
      </c>
      <c r="K119" s="64" t="n">
        <v>3819.7</v>
      </c>
      <c r="L119" s="64" t="n">
        <v>3819.7</v>
      </c>
      <c r="M119" s="66" t="n">
        <v>3159.6</v>
      </c>
      <c r="N119" s="66" t="n">
        <v>63</v>
      </c>
      <c r="O119" s="262" t="n">
        <v>50721448.1404565</v>
      </c>
      <c r="P119" s="15" t="n">
        <v>0</v>
      </c>
      <c r="Q119" s="15" t="n">
        <v>0</v>
      </c>
      <c r="R119" s="15" t="n">
        <f aca="false">O119</f>
        <v>50721448.1404565</v>
      </c>
      <c r="S119" s="240" t="n">
        <f aca="false">R119/L119</f>
        <v>13278.9088516</v>
      </c>
      <c r="T119" s="63" t="n">
        <v>35953.93</v>
      </c>
      <c r="U119" s="66" t="n">
        <v>2024</v>
      </c>
    </row>
    <row r="120" customFormat="false" ht="12.75" hidden="false" customHeight="false" outlineLevel="0" collapsed="false">
      <c r="A120" s="66" t="n">
        <f aca="false">A119+1</f>
        <v>9</v>
      </c>
      <c r="B120" s="90" t="s">
        <v>310</v>
      </c>
      <c r="C120" s="6" t="s">
        <v>309</v>
      </c>
      <c r="D120" s="66"/>
      <c r="E120" s="90" t="s">
        <v>1075</v>
      </c>
      <c r="F120" s="64" t="s">
        <v>991</v>
      </c>
      <c r="G120" s="64" t="s">
        <v>58</v>
      </c>
      <c r="H120" s="64" t="s">
        <v>59</v>
      </c>
      <c r="I120" s="64" t="n">
        <v>5</v>
      </c>
      <c r="J120" s="64" t="n">
        <v>4</v>
      </c>
      <c r="K120" s="64" t="n">
        <v>3630.6</v>
      </c>
      <c r="L120" s="64" t="n">
        <v>3484.5</v>
      </c>
      <c r="M120" s="66" t="n">
        <v>3063</v>
      </c>
      <c r="N120" s="66" t="n">
        <v>74</v>
      </c>
      <c r="O120" s="262" t="n">
        <v>46270357.8934002</v>
      </c>
      <c r="P120" s="15" t="n">
        <v>0</v>
      </c>
      <c r="Q120" s="15" t="n">
        <v>0</v>
      </c>
      <c r="R120" s="15" t="n">
        <f aca="false">O120</f>
        <v>46270357.8934002</v>
      </c>
      <c r="S120" s="15" t="n">
        <f aca="false">R120/L120</f>
        <v>13278.9088516</v>
      </c>
      <c r="T120" s="63" t="n">
        <v>35953.93</v>
      </c>
      <c r="U120" s="66" t="n">
        <v>2024</v>
      </c>
    </row>
    <row r="121" customFormat="false" ht="12.75" hidden="false" customHeight="false" outlineLevel="0" collapsed="false">
      <c r="A121" s="66" t="n">
        <f aca="false">A120+1</f>
        <v>10</v>
      </c>
      <c r="B121" s="90" t="s">
        <v>299</v>
      </c>
      <c r="C121" s="6" t="s">
        <v>213</v>
      </c>
      <c r="D121" s="66"/>
      <c r="E121" s="90" t="s">
        <v>1076</v>
      </c>
      <c r="F121" s="64" t="s">
        <v>991</v>
      </c>
      <c r="G121" s="64" t="s">
        <v>58</v>
      </c>
      <c r="H121" s="64" t="s">
        <v>294</v>
      </c>
      <c r="I121" s="64" t="n">
        <v>2</v>
      </c>
      <c r="J121" s="64" t="n">
        <v>3</v>
      </c>
      <c r="K121" s="64" t="n">
        <v>965.7</v>
      </c>
      <c r="L121" s="64" t="n">
        <v>859.6</v>
      </c>
      <c r="M121" s="66" t="n">
        <v>799.4</v>
      </c>
      <c r="N121" s="66" t="n">
        <v>18</v>
      </c>
      <c r="O121" s="262" t="n">
        <v>31295554.811878</v>
      </c>
      <c r="P121" s="15" t="n">
        <v>0</v>
      </c>
      <c r="Q121" s="15" t="n">
        <v>0</v>
      </c>
      <c r="R121" s="15" t="n">
        <f aca="false">O121</f>
        <v>31295554.811878</v>
      </c>
      <c r="S121" s="15" t="n">
        <f aca="false">R121/L121</f>
        <v>36407.113555</v>
      </c>
      <c r="T121" s="63" t="n">
        <v>39373.88</v>
      </c>
      <c r="U121" s="66" t="n">
        <v>2024</v>
      </c>
    </row>
    <row r="122" customFormat="false" ht="12.75" hidden="false" customHeight="false" outlineLevel="0" collapsed="false">
      <c r="A122" s="66" t="n">
        <f aca="false">A121+1</f>
        <v>11</v>
      </c>
      <c r="B122" s="90" t="s">
        <v>302</v>
      </c>
      <c r="C122" s="6" t="s">
        <v>213</v>
      </c>
      <c r="D122" s="66"/>
      <c r="E122" s="90" t="s">
        <v>1077</v>
      </c>
      <c r="F122" s="64" t="s">
        <v>991</v>
      </c>
      <c r="G122" s="64" t="s">
        <v>58</v>
      </c>
      <c r="H122" s="64" t="s">
        <v>303</v>
      </c>
      <c r="I122" s="64" t="n">
        <v>2</v>
      </c>
      <c r="J122" s="64" t="n">
        <v>1</v>
      </c>
      <c r="K122" s="64" t="n">
        <v>353.9</v>
      </c>
      <c r="L122" s="64" t="n">
        <v>328.8</v>
      </c>
      <c r="M122" s="66" t="n">
        <v>49</v>
      </c>
      <c r="N122" s="66" t="n">
        <v>8</v>
      </c>
      <c r="O122" s="262" t="n">
        <v>10831523.9688048</v>
      </c>
      <c r="P122" s="15" t="n">
        <v>0</v>
      </c>
      <c r="Q122" s="15" t="n">
        <v>0</v>
      </c>
      <c r="R122" s="15" t="n">
        <f aca="false">O122</f>
        <v>10831523.9688048</v>
      </c>
      <c r="S122" s="6" t="n">
        <v>32358.56</v>
      </c>
      <c r="T122" s="63" t="n">
        <v>32358.56</v>
      </c>
      <c r="U122" s="66" t="n">
        <v>2024</v>
      </c>
    </row>
    <row r="123" customFormat="false" ht="12.75" hidden="false" customHeight="false" outlineLevel="0" collapsed="false">
      <c r="A123" s="66" t="n">
        <f aca="false">A122+1</f>
        <v>12</v>
      </c>
      <c r="B123" s="90" t="s">
        <v>306</v>
      </c>
      <c r="C123" s="6" t="s">
        <v>307</v>
      </c>
      <c r="D123" s="66"/>
      <c r="E123" s="90" t="s">
        <v>1078</v>
      </c>
      <c r="F123" s="64" t="s">
        <v>991</v>
      </c>
      <c r="G123" s="64" t="s">
        <v>58</v>
      </c>
      <c r="H123" s="64" t="s">
        <v>303</v>
      </c>
      <c r="I123" s="64" t="n">
        <v>2</v>
      </c>
      <c r="J123" s="64" t="n">
        <v>2</v>
      </c>
      <c r="K123" s="64" t="n">
        <v>259.9</v>
      </c>
      <c r="L123" s="64" t="n">
        <v>246.6</v>
      </c>
      <c r="M123" s="66" t="n">
        <v>179.9</v>
      </c>
      <c r="N123" s="66" t="n">
        <v>5</v>
      </c>
      <c r="O123" s="262" t="n">
        <v>8887778.072226</v>
      </c>
      <c r="P123" s="15" t="n">
        <v>0</v>
      </c>
      <c r="Q123" s="15" t="n">
        <v>0</v>
      </c>
      <c r="R123" s="15" t="n">
        <f aca="false">O123</f>
        <v>8887778.072226</v>
      </c>
      <c r="S123" s="6" t="n">
        <v>32358.56</v>
      </c>
      <c r="T123" s="63" t="n">
        <v>32358.56</v>
      </c>
      <c r="U123" s="66" t="n">
        <v>2024</v>
      </c>
    </row>
    <row r="124" customFormat="false" ht="12.75" hidden="false" customHeight="false" outlineLevel="0" collapsed="false">
      <c r="A124" s="66" t="n">
        <v>13</v>
      </c>
      <c r="B124" s="90" t="s">
        <v>313</v>
      </c>
      <c r="C124" s="6" t="s">
        <v>314</v>
      </c>
      <c r="D124" s="66"/>
      <c r="E124" s="90" t="s">
        <v>1079</v>
      </c>
      <c r="F124" s="64" t="s">
        <v>991</v>
      </c>
      <c r="G124" s="64" t="s">
        <v>58</v>
      </c>
      <c r="H124" s="64" t="s">
        <v>62</v>
      </c>
      <c r="I124" s="64" t="n">
        <v>2</v>
      </c>
      <c r="J124" s="64" t="n">
        <v>2</v>
      </c>
      <c r="K124" s="64" t="n">
        <v>572</v>
      </c>
      <c r="L124" s="64" t="n">
        <v>522.8</v>
      </c>
      <c r="M124" s="66" t="n">
        <v>522.8</v>
      </c>
      <c r="N124" s="66" t="n">
        <v>12</v>
      </c>
      <c r="O124" s="262" t="n">
        <v>15907540.185894</v>
      </c>
      <c r="P124" s="15" t="n">
        <v>0</v>
      </c>
      <c r="Q124" s="15" t="n">
        <v>0</v>
      </c>
      <c r="R124" s="15" t="n">
        <f aca="false">O124</f>
        <v>15907540.185894</v>
      </c>
      <c r="S124" s="15" t="n">
        <f aca="false">R124/L124</f>
        <v>30427.582605</v>
      </c>
      <c r="T124" s="63" t="n">
        <v>39373.88</v>
      </c>
      <c r="U124" s="66" t="n">
        <v>2024</v>
      </c>
    </row>
    <row r="125" customFormat="false" ht="12.75" hidden="false" customHeight="false" outlineLevel="0" collapsed="false">
      <c r="A125" s="66" t="n">
        <v>14</v>
      </c>
      <c r="B125" s="90" t="s">
        <v>293</v>
      </c>
      <c r="C125" s="6" t="s">
        <v>142</v>
      </c>
      <c r="D125" s="66"/>
      <c r="E125" s="90" t="s">
        <v>1080</v>
      </c>
      <c r="F125" s="64" t="s">
        <v>991</v>
      </c>
      <c r="G125" s="64" t="s">
        <v>58</v>
      </c>
      <c r="H125" s="64" t="s">
        <v>294</v>
      </c>
      <c r="I125" s="64" t="n">
        <v>2</v>
      </c>
      <c r="J125" s="64" t="n">
        <v>2</v>
      </c>
      <c r="K125" s="64" t="n">
        <v>535.3</v>
      </c>
      <c r="L125" s="64" t="n">
        <v>466.7</v>
      </c>
      <c r="M125" s="66" t="n">
        <v>341.7</v>
      </c>
      <c r="N125" s="66" t="n">
        <v>12</v>
      </c>
      <c r="O125" s="262" t="n">
        <v>13023482.9549409</v>
      </c>
      <c r="P125" s="15" t="n">
        <v>0</v>
      </c>
      <c r="Q125" s="15" t="n">
        <v>0</v>
      </c>
      <c r="R125" s="15" t="n">
        <f aca="false">O125</f>
        <v>13023482.9549409</v>
      </c>
      <c r="S125" s="15" t="n">
        <f aca="false">R125/L125</f>
        <v>27905.470227</v>
      </c>
      <c r="T125" s="63" t="n">
        <v>39373.88</v>
      </c>
      <c r="U125" s="66" t="n">
        <v>2024</v>
      </c>
    </row>
    <row r="126" customFormat="false" ht="12.75" hidden="false" customHeight="false" outlineLevel="0" collapsed="false">
      <c r="A126" s="66" t="n">
        <v>15</v>
      </c>
      <c r="B126" s="90" t="s">
        <v>300</v>
      </c>
      <c r="C126" s="6" t="s">
        <v>301</v>
      </c>
      <c r="D126" s="66"/>
      <c r="E126" s="90" t="s">
        <v>1081</v>
      </c>
      <c r="F126" s="64" t="s">
        <v>991</v>
      </c>
      <c r="G126" s="64" t="s">
        <v>58</v>
      </c>
      <c r="H126" s="64" t="s">
        <v>294</v>
      </c>
      <c r="I126" s="64" t="n">
        <v>2</v>
      </c>
      <c r="J126" s="64" t="n">
        <v>3</v>
      </c>
      <c r="K126" s="64" t="n">
        <v>954.5</v>
      </c>
      <c r="L126" s="64" t="n">
        <v>848.4</v>
      </c>
      <c r="M126" s="66" t="n">
        <v>812.5</v>
      </c>
      <c r="N126" s="66" t="n">
        <v>18</v>
      </c>
      <c r="O126" s="262" t="n">
        <v>30887795.140062</v>
      </c>
      <c r="P126" s="15" t="n">
        <v>0</v>
      </c>
      <c r="Q126" s="15" t="n">
        <v>0</v>
      </c>
      <c r="R126" s="15" t="n">
        <f aca="false">O126</f>
        <v>30887795.140062</v>
      </c>
      <c r="S126" s="15" t="n">
        <f aca="false">R126/L126</f>
        <v>36407.113555</v>
      </c>
      <c r="T126" s="63" t="n">
        <v>39373.88</v>
      </c>
      <c r="U126" s="66" t="n">
        <v>2024</v>
      </c>
    </row>
    <row r="127" customFormat="false" ht="12.75" hidden="false" customHeight="true" outlineLevel="0" collapsed="false">
      <c r="A127" s="27" t="s">
        <v>1082</v>
      </c>
      <c r="B127" s="27"/>
      <c r="C127" s="29"/>
      <c r="D127" s="80"/>
      <c r="E127" s="83"/>
      <c r="F127" s="32"/>
      <c r="G127" s="113"/>
      <c r="H127" s="113"/>
      <c r="I127" s="32"/>
      <c r="J127" s="32"/>
      <c r="K127" s="32"/>
      <c r="L127" s="32"/>
      <c r="M127" s="32"/>
      <c r="N127" s="32"/>
      <c r="O127" s="207" t="n">
        <f aca="false">SUM(O112:O126)</f>
        <v>310090100.040297</v>
      </c>
      <c r="P127" s="32"/>
      <c r="Q127" s="32"/>
      <c r="R127" s="32"/>
      <c r="S127" s="221"/>
      <c r="T127" s="221"/>
      <c r="U127" s="221"/>
    </row>
    <row r="128" customFormat="false" ht="12.75" hidden="false" customHeight="true" outlineLevel="0" collapsed="false">
      <c r="A128" s="260" t="s">
        <v>317</v>
      </c>
      <c r="B128" s="43"/>
      <c r="C128" s="6"/>
      <c r="D128" s="6"/>
      <c r="E128" s="45"/>
      <c r="F128" s="15"/>
      <c r="G128" s="15"/>
      <c r="H128" s="15"/>
      <c r="I128" s="15"/>
      <c r="J128" s="15"/>
      <c r="K128" s="15"/>
      <c r="L128" s="15"/>
      <c r="M128" s="6"/>
      <c r="N128" s="6"/>
      <c r="O128" s="126"/>
      <c r="P128" s="126"/>
      <c r="Q128" s="126"/>
      <c r="R128" s="126"/>
      <c r="S128" s="126"/>
      <c r="T128" s="126"/>
      <c r="U128" s="126"/>
    </row>
    <row r="129" customFormat="false" ht="12.75" hidden="false" customHeight="false" outlineLevel="0" collapsed="false">
      <c r="A129" s="6" t="n">
        <v>1</v>
      </c>
      <c r="B129" s="90" t="s">
        <v>931</v>
      </c>
      <c r="C129" s="273" t="n">
        <v>1917</v>
      </c>
      <c r="D129" s="66"/>
      <c r="E129" s="90" t="s">
        <v>1083</v>
      </c>
      <c r="F129" s="64" t="s">
        <v>932</v>
      </c>
      <c r="G129" s="64" t="s">
        <v>58</v>
      </c>
      <c r="H129" s="64" t="s">
        <v>79</v>
      </c>
      <c r="I129" s="64" t="n">
        <v>2</v>
      </c>
      <c r="J129" s="64" t="n">
        <v>1</v>
      </c>
      <c r="K129" s="64" t="n">
        <v>331.9</v>
      </c>
      <c r="L129" s="64" t="n">
        <v>301.5</v>
      </c>
      <c r="M129" s="66" t="n">
        <v>0</v>
      </c>
      <c r="N129" s="66" t="n">
        <v>8</v>
      </c>
      <c r="O129" s="262" t="n">
        <v>8827108.19919</v>
      </c>
      <c r="P129" s="64" t="n">
        <v>0</v>
      </c>
      <c r="Q129" s="64" t="n">
        <v>0</v>
      </c>
      <c r="R129" s="15" t="n">
        <f aca="false">O129</f>
        <v>8827108.19919</v>
      </c>
      <c r="S129" s="263" t="n">
        <f aca="false">R129/L129</f>
        <v>29277.30746</v>
      </c>
      <c r="T129" s="66" t="n">
        <v>48466.04</v>
      </c>
      <c r="U129" s="66" t="n">
        <v>2023</v>
      </c>
    </row>
    <row r="130" customFormat="false" ht="12.75" hidden="false" customHeight="false" outlineLevel="0" collapsed="false">
      <c r="A130" s="6" t="n">
        <v>2</v>
      </c>
      <c r="B130" s="90" t="s">
        <v>933</v>
      </c>
      <c r="C130" s="273" t="n">
        <v>1917</v>
      </c>
      <c r="D130" s="66"/>
      <c r="E130" s="90" t="s">
        <v>1083</v>
      </c>
      <c r="F130" s="64" t="s">
        <v>932</v>
      </c>
      <c r="G130" s="64" t="s">
        <v>58</v>
      </c>
      <c r="H130" s="64" t="s">
        <v>79</v>
      </c>
      <c r="I130" s="64" t="n">
        <v>2</v>
      </c>
      <c r="J130" s="64" t="n">
        <v>1</v>
      </c>
      <c r="K130" s="64" t="n">
        <v>331.9</v>
      </c>
      <c r="L130" s="64" t="n">
        <v>301.5</v>
      </c>
      <c r="M130" s="66" t="n">
        <v>0</v>
      </c>
      <c r="N130" s="66" t="n">
        <v>8</v>
      </c>
      <c r="O130" s="262" t="n">
        <v>8827108.19919</v>
      </c>
      <c r="P130" s="64" t="n">
        <v>0</v>
      </c>
      <c r="Q130" s="64" t="n">
        <v>0</v>
      </c>
      <c r="R130" s="15" t="n">
        <f aca="false">O130</f>
        <v>8827108.19919</v>
      </c>
      <c r="S130" s="263" t="n">
        <f aca="false">R130/L130</f>
        <v>29277.30746</v>
      </c>
      <c r="T130" s="66" t="n">
        <v>48466.04</v>
      </c>
      <c r="U130" s="66" t="n">
        <v>2023</v>
      </c>
    </row>
    <row r="131" customFormat="false" ht="12.75" hidden="false" customHeight="false" outlineLevel="0" collapsed="false">
      <c r="A131" s="6" t="n">
        <v>3</v>
      </c>
      <c r="B131" s="90" t="s">
        <v>1084</v>
      </c>
      <c r="C131" s="66" t="n">
        <v>1962</v>
      </c>
      <c r="D131" s="66"/>
      <c r="E131" s="90" t="s">
        <v>1085</v>
      </c>
      <c r="F131" s="64" t="s">
        <v>1024</v>
      </c>
      <c r="G131" s="64" t="s">
        <v>58</v>
      </c>
      <c r="H131" s="64" t="s">
        <v>120</v>
      </c>
      <c r="I131" s="64" t="n">
        <v>2</v>
      </c>
      <c r="J131" s="64" t="n">
        <v>1</v>
      </c>
      <c r="K131" s="64" t="n">
        <v>467.6</v>
      </c>
      <c r="L131" s="64" t="n">
        <v>467.57</v>
      </c>
      <c r="M131" s="66" t="n">
        <v>0</v>
      </c>
      <c r="N131" s="66" t="n">
        <v>8</v>
      </c>
      <c r="O131" s="262" t="n">
        <v>24492098.2313</v>
      </c>
      <c r="P131" s="64" t="n">
        <v>0</v>
      </c>
      <c r="Q131" s="64" t="n">
        <v>0</v>
      </c>
      <c r="R131" s="15" t="n">
        <f aca="false">O131</f>
        <v>24492098.2313</v>
      </c>
      <c r="S131" s="263" t="n">
        <f aca="false">R131/L131</f>
        <v>52381.6716883034</v>
      </c>
      <c r="T131" s="51" t="n">
        <v>57867.84</v>
      </c>
      <c r="U131" s="66" t="n">
        <v>2024</v>
      </c>
    </row>
    <row r="132" customFormat="false" ht="12.75" hidden="false" customHeight="false" outlineLevel="0" collapsed="false">
      <c r="A132" s="6" t="n">
        <v>4</v>
      </c>
      <c r="B132" s="90" t="s">
        <v>1086</v>
      </c>
      <c r="C132" s="66" t="s">
        <v>129</v>
      </c>
      <c r="D132" s="66"/>
      <c r="E132" s="90" t="s">
        <v>1087</v>
      </c>
      <c r="F132" s="64" t="s">
        <v>1030</v>
      </c>
      <c r="G132" s="64" t="s">
        <v>58</v>
      </c>
      <c r="H132" s="64" t="s">
        <v>120</v>
      </c>
      <c r="I132" s="64" t="n">
        <v>2</v>
      </c>
      <c r="J132" s="64" t="n">
        <v>2</v>
      </c>
      <c r="K132" s="64" t="n">
        <v>395.3</v>
      </c>
      <c r="L132" s="64" t="n">
        <v>395.3</v>
      </c>
      <c r="M132" s="66" t="n">
        <v>246.3</v>
      </c>
      <c r="N132" s="66" t="n">
        <v>8</v>
      </c>
      <c r="O132" s="262" t="n">
        <v>21939782.183525</v>
      </c>
      <c r="P132" s="64" t="n">
        <v>0</v>
      </c>
      <c r="Q132" s="64" t="n">
        <v>0</v>
      </c>
      <c r="R132" s="15" t="n">
        <f aca="false">O132</f>
        <v>21939782.183525</v>
      </c>
      <c r="S132" s="263" t="n">
        <f aca="false">R132/L132</f>
        <v>55501.59925</v>
      </c>
      <c r="T132" s="274" t="n">
        <v>57867.84</v>
      </c>
      <c r="U132" s="66" t="n">
        <v>2024</v>
      </c>
    </row>
    <row r="133" customFormat="false" ht="12.75" hidden="false" customHeight="false" outlineLevel="0" collapsed="false">
      <c r="A133" s="6" t="n">
        <v>5</v>
      </c>
      <c r="B133" s="90" t="s">
        <v>1088</v>
      </c>
      <c r="C133" s="66" t="s">
        <v>70</v>
      </c>
      <c r="D133" s="66"/>
      <c r="E133" s="90" t="s">
        <v>1089</v>
      </c>
      <c r="F133" s="64" t="s">
        <v>1030</v>
      </c>
      <c r="G133" s="64" t="s">
        <v>58</v>
      </c>
      <c r="H133" s="64" t="s">
        <v>59</v>
      </c>
      <c r="I133" s="64" t="n">
        <v>2</v>
      </c>
      <c r="J133" s="64" t="n">
        <v>1</v>
      </c>
      <c r="K133" s="64" t="n">
        <v>441.2</v>
      </c>
      <c r="L133" s="64" t="n">
        <v>441.2</v>
      </c>
      <c r="M133" s="66" t="n">
        <v>285.7</v>
      </c>
      <c r="N133" s="66" t="n">
        <v>8</v>
      </c>
      <c r="O133" s="51" t="n">
        <v>20287162.9004952</v>
      </c>
      <c r="P133" s="64" t="n">
        <v>0</v>
      </c>
      <c r="Q133" s="64" t="n">
        <v>0</v>
      </c>
      <c r="R133" s="15" t="n">
        <f aca="false">O133</f>
        <v>20287162.9004952</v>
      </c>
      <c r="S133" s="263" t="n">
        <f aca="false">R133/L133</f>
        <v>45981.783546</v>
      </c>
      <c r="T133" s="249" t="n">
        <v>48403.57</v>
      </c>
      <c r="U133" s="6" t="n">
        <v>2024</v>
      </c>
    </row>
    <row r="134" customFormat="false" ht="12.75" hidden="false" customHeight="true" outlineLevel="0" collapsed="false">
      <c r="A134" s="27" t="s">
        <v>1090</v>
      </c>
      <c r="B134" s="27"/>
      <c r="C134" s="29"/>
      <c r="D134" s="80"/>
      <c r="E134" s="83"/>
      <c r="F134" s="32"/>
      <c r="G134" s="113"/>
      <c r="H134" s="113"/>
      <c r="I134" s="32"/>
      <c r="J134" s="32"/>
      <c r="K134" s="32"/>
      <c r="L134" s="32"/>
      <c r="M134" s="32"/>
      <c r="N134" s="32"/>
      <c r="O134" s="207" t="n">
        <f aca="false">SUM(O129:O133)</f>
        <v>84373259.7137002</v>
      </c>
      <c r="P134" s="32"/>
      <c r="Q134" s="32"/>
      <c r="R134" s="32"/>
      <c r="S134" s="221"/>
      <c r="T134" s="221"/>
      <c r="U134" s="221"/>
    </row>
    <row r="135" customFormat="false" ht="12.75" hidden="false" customHeight="true" outlineLevel="0" collapsed="false">
      <c r="A135" s="260" t="s">
        <v>330</v>
      </c>
      <c r="B135" s="43"/>
      <c r="C135" s="6"/>
      <c r="D135" s="6"/>
      <c r="E135" s="45"/>
      <c r="F135" s="15"/>
      <c r="G135" s="15"/>
      <c r="H135" s="15"/>
      <c r="I135" s="15"/>
      <c r="J135" s="15"/>
      <c r="K135" s="15"/>
      <c r="L135" s="15"/>
      <c r="M135" s="6"/>
      <c r="N135" s="6"/>
      <c r="O135" s="126"/>
      <c r="P135" s="126"/>
      <c r="Q135" s="126"/>
      <c r="R135" s="126"/>
      <c r="S135" s="126"/>
      <c r="T135" s="126"/>
      <c r="U135" s="126"/>
    </row>
    <row r="136" customFormat="false" ht="12.75" hidden="false" customHeight="false" outlineLevel="0" collapsed="false">
      <c r="A136" s="66" t="n">
        <v>1</v>
      </c>
      <c r="B136" s="90" t="s">
        <v>331</v>
      </c>
      <c r="C136" s="6" t="s">
        <v>332</v>
      </c>
      <c r="D136" s="66"/>
      <c r="E136" s="90" t="s">
        <v>1091</v>
      </c>
      <c r="F136" s="66" t="s">
        <v>952</v>
      </c>
      <c r="G136" s="66" t="s">
        <v>58</v>
      </c>
      <c r="H136" s="66" t="s">
        <v>79</v>
      </c>
      <c r="I136" s="66" t="n">
        <v>5</v>
      </c>
      <c r="J136" s="66" t="n">
        <v>2</v>
      </c>
      <c r="K136" s="66" t="n">
        <v>4480.3</v>
      </c>
      <c r="L136" s="66" t="n">
        <v>4350.1</v>
      </c>
      <c r="M136" s="66" t="n">
        <v>2525.09</v>
      </c>
      <c r="N136" s="66" t="n">
        <v>4</v>
      </c>
      <c r="O136" s="262" t="n">
        <v>32434085.051916</v>
      </c>
      <c r="P136" s="15" t="n">
        <v>0</v>
      </c>
      <c r="Q136" s="15" t="n">
        <v>0</v>
      </c>
      <c r="R136" s="15" t="n">
        <f aca="false">O136</f>
        <v>32434085.051916</v>
      </c>
      <c r="S136" s="263" t="n">
        <f aca="false">R136/L136</f>
        <v>7455.94010526563</v>
      </c>
      <c r="T136" s="63" t="n">
        <v>33376.04</v>
      </c>
      <c r="U136" s="66" t="n">
        <v>2024</v>
      </c>
    </row>
    <row r="137" customFormat="false" ht="12.75" hidden="false" customHeight="false" outlineLevel="0" collapsed="false">
      <c r="A137" s="66" t="n">
        <f aca="false">A136+1</f>
        <v>2</v>
      </c>
      <c r="B137" s="90" t="s">
        <v>349</v>
      </c>
      <c r="C137" s="6" t="s">
        <v>125</v>
      </c>
      <c r="D137" s="66"/>
      <c r="E137" s="90" t="s">
        <v>1092</v>
      </c>
      <c r="F137" s="66" t="s">
        <v>932</v>
      </c>
      <c r="G137" s="66" t="s">
        <v>58</v>
      </c>
      <c r="H137" s="66" t="s">
        <v>79</v>
      </c>
      <c r="I137" s="66" t="n">
        <v>3</v>
      </c>
      <c r="J137" s="66" t="n">
        <v>2</v>
      </c>
      <c r="K137" s="66" t="n">
        <v>920.83</v>
      </c>
      <c r="L137" s="66" t="n">
        <v>745.23</v>
      </c>
      <c r="M137" s="66" t="n">
        <v>0</v>
      </c>
      <c r="N137" s="66" t="n">
        <v>18</v>
      </c>
      <c r="O137" s="262" t="n">
        <v>26188566.1720931</v>
      </c>
      <c r="P137" s="15" t="n">
        <v>0</v>
      </c>
      <c r="Q137" s="15" t="n">
        <v>0</v>
      </c>
      <c r="R137" s="15" t="n">
        <f aca="false">O137</f>
        <v>26188566.1720931</v>
      </c>
      <c r="S137" s="263" t="n">
        <f aca="false">R137/L137</f>
        <v>35141.5887338045</v>
      </c>
      <c r="T137" s="63" t="n">
        <v>39373.88</v>
      </c>
      <c r="U137" s="66" t="n">
        <v>2024</v>
      </c>
    </row>
    <row r="138" customFormat="false" ht="12.75" hidden="false" customHeight="false" outlineLevel="0" collapsed="false">
      <c r="A138" s="66" t="n">
        <v>3</v>
      </c>
      <c r="B138" s="90" t="s">
        <v>359</v>
      </c>
      <c r="C138" s="6" t="s">
        <v>83</v>
      </c>
      <c r="D138" s="66"/>
      <c r="E138" s="90" t="s">
        <v>1093</v>
      </c>
      <c r="F138" s="66" t="s">
        <v>932</v>
      </c>
      <c r="G138" s="66" t="s">
        <v>58</v>
      </c>
      <c r="H138" s="66" t="s">
        <v>79</v>
      </c>
      <c r="I138" s="66" t="n">
        <v>3</v>
      </c>
      <c r="J138" s="66" t="n">
        <v>3</v>
      </c>
      <c r="K138" s="66" t="n">
        <v>1727.1</v>
      </c>
      <c r="L138" s="66" t="n">
        <v>1620.1</v>
      </c>
      <c r="M138" s="66" t="n">
        <v>1360.13</v>
      </c>
      <c r="N138" s="66" t="n">
        <v>38</v>
      </c>
      <c r="O138" s="262" t="n">
        <v>30750306.08966</v>
      </c>
      <c r="P138" s="15" t="n">
        <v>0</v>
      </c>
      <c r="Q138" s="15" t="n">
        <v>0</v>
      </c>
      <c r="R138" s="15" t="n">
        <f aca="false">O138</f>
        <v>30750306.08966</v>
      </c>
      <c r="S138" s="263" t="n">
        <f aca="false">R138/L138</f>
        <v>18980.4987899883</v>
      </c>
      <c r="T138" s="63" t="n">
        <v>39373.88</v>
      </c>
      <c r="U138" s="66" t="n">
        <v>2024</v>
      </c>
    </row>
    <row r="139" customFormat="false" ht="12.75" hidden="false" customHeight="false" outlineLevel="0" collapsed="false">
      <c r="A139" s="66" t="n">
        <v>4</v>
      </c>
      <c r="B139" s="90" t="s">
        <v>364</v>
      </c>
      <c r="C139" s="6" t="s">
        <v>332</v>
      </c>
      <c r="D139" s="66"/>
      <c r="E139" s="90" t="s">
        <v>1094</v>
      </c>
      <c r="F139" s="66" t="s">
        <v>991</v>
      </c>
      <c r="G139" s="66" t="s">
        <v>58</v>
      </c>
      <c r="H139" s="66" t="s">
        <v>79</v>
      </c>
      <c r="I139" s="66" t="n">
        <v>4</v>
      </c>
      <c r="J139" s="66" t="n">
        <v>2</v>
      </c>
      <c r="K139" s="66" t="n">
        <v>1525.3</v>
      </c>
      <c r="L139" s="66" t="n">
        <v>1201.4</v>
      </c>
      <c r="M139" s="66" t="n">
        <v>794.3</v>
      </c>
      <c r="N139" s="66" t="n">
        <v>31</v>
      </c>
      <c r="O139" s="262" t="n">
        <v>42640831.7289404</v>
      </c>
      <c r="P139" s="15" t="n">
        <v>0</v>
      </c>
      <c r="Q139" s="15" t="n">
        <v>0</v>
      </c>
      <c r="R139" s="15" t="n">
        <f aca="false">O139</f>
        <v>42640831.7289404</v>
      </c>
      <c r="S139" s="263" t="n">
        <f aca="false">R139/L139</f>
        <v>35492.618386</v>
      </c>
      <c r="T139" s="63" t="n">
        <v>35854.51</v>
      </c>
      <c r="U139" s="66" t="n">
        <v>2024</v>
      </c>
    </row>
    <row r="140" customFormat="false" ht="12.75" hidden="false" customHeight="false" outlineLevel="0" collapsed="false">
      <c r="A140" s="66" t="n">
        <v>5</v>
      </c>
      <c r="B140" s="90" t="s">
        <v>363</v>
      </c>
      <c r="C140" s="6" t="s">
        <v>305</v>
      </c>
      <c r="D140" s="66"/>
      <c r="E140" s="90" t="s">
        <v>1095</v>
      </c>
      <c r="F140" s="66" t="s">
        <v>991</v>
      </c>
      <c r="G140" s="66" t="s">
        <v>58</v>
      </c>
      <c r="H140" s="66" t="s">
        <v>79</v>
      </c>
      <c r="I140" s="66" t="n">
        <v>5</v>
      </c>
      <c r="J140" s="66" t="n">
        <v>4</v>
      </c>
      <c r="K140" s="66" t="n">
        <v>4222</v>
      </c>
      <c r="L140" s="66" t="n">
        <v>3893.1</v>
      </c>
      <c r="M140" s="66" t="n">
        <v>2579.2</v>
      </c>
      <c r="N140" s="66" t="n">
        <v>57</v>
      </c>
      <c r="O140" s="262" t="n">
        <v>125406985.958095</v>
      </c>
      <c r="P140" s="15" t="n">
        <v>0</v>
      </c>
      <c r="Q140" s="15" t="n">
        <v>0</v>
      </c>
      <c r="R140" s="15" t="n">
        <f aca="false">O140</f>
        <v>125406985.958095</v>
      </c>
      <c r="S140" s="263" t="n">
        <f aca="false">R140/L140</f>
        <v>32212.6289995364</v>
      </c>
      <c r="T140" s="63" t="n">
        <v>33399.48</v>
      </c>
      <c r="U140" s="66" t="n">
        <v>2024</v>
      </c>
    </row>
    <row r="141" customFormat="false" ht="12.75" hidden="false" customHeight="true" outlineLevel="0" collapsed="false">
      <c r="A141" s="27" t="s">
        <v>1096</v>
      </c>
      <c r="B141" s="27"/>
      <c r="C141" s="29"/>
      <c r="D141" s="80"/>
      <c r="E141" s="83"/>
      <c r="F141" s="32"/>
      <c r="G141" s="113"/>
      <c r="H141" s="113"/>
      <c r="I141" s="32"/>
      <c r="J141" s="32"/>
      <c r="K141" s="32"/>
      <c r="L141" s="32"/>
      <c r="M141" s="32"/>
      <c r="N141" s="32"/>
      <c r="O141" s="207" t="n">
        <f aca="false">SUM(O136:O140)</f>
        <v>257420775.000704</v>
      </c>
      <c r="P141" s="32"/>
      <c r="Q141" s="32"/>
      <c r="R141" s="32"/>
      <c r="S141" s="221"/>
      <c r="T141" s="221"/>
      <c r="U141" s="221"/>
    </row>
    <row r="142" customFormat="false" ht="12.75" hidden="false" customHeight="true" outlineLevel="0" collapsed="false">
      <c r="A142" s="268" t="s">
        <v>367</v>
      </c>
      <c r="B142" s="275"/>
      <c r="C142" s="44"/>
      <c r="D142" s="6"/>
      <c r="E142" s="45"/>
      <c r="F142" s="6"/>
      <c r="G142" s="6"/>
      <c r="H142" s="45"/>
      <c r="I142" s="6"/>
      <c r="J142" s="46"/>
      <c r="K142" s="15"/>
      <c r="L142" s="15"/>
      <c r="M142" s="15"/>
      <c r="N142" s="46"/>
      <c r="O142" s="15"/>
      <c r="P142" s="15"/>
      <c r="Q142" s="15"/>
      <c r="R142" s="47"/>
      <c r="S142" s="69"/>
      <c r="T142" s="45"/>
      <c r="U142" s="6"/>
    </row>
    <row r="143" customFormat="false" ht="12.75" hidden="false" customHeight="false" outlineLevel="0" collapsed="false">
      <c r="A143" s="6"/>
      <c r="B143" s="45"/>
      <c r="C143" s="6"/>
      <c r="D143" s="6"/>
      <c r="E143" s="45"/>
      <c r="F143" s="6"/>
      <c r="G143" s="6"/>
      <c r="H143" s="6"/>
      <c r="I143" s="6"/>
      <c r="J143" s="46"/>
      <c r="K143" s="15"/>
      <c r="L143" s="15"/>
      <c r="M143" s="15"/>
      <c r="N143" s="46"/>
      <c r="O143" s="51"/>
      <c r="P143" s="240"/>
      <c r="Q143" s="240"/>
      <c r="R143" s="15"/>
      <c r="S143" s="263"/>
      <c r="T143" s="63"/>
      <c r="U143" s="6"/>
    </row>
    <row r="144" customFormat="false" ht="12.75" hidden="false" customHeight="true" outlineLevel="0" collapsed="false">
      <c r="A144" s="27" t="s">
        <v>373</v>
      </c>
      <c r="B144" s="27"/>
      <c r="C144" s="29"/>
      <c r="D144" s="80"/>
      <c r="E144" s="83"/>
      <c r="F144" s="80"/>
      <c r="G144" s="29"/>
      <c r="H144" s="27"/>
      <c r="I144" s="29"/>
      <c r="J144" s="30"/>
      <c r="K144" s="32"/>
      <c r="L144" s="32"/>
      <c r="M144" s="32"/>
      <c r="N144" s="32"/>
      <c r="O144" s="207" t="n">
        <f aca="false">SUM(O143:O143)</f>
        <v>0</v>
      </c>
      <c r="P144" s="32"/>
      <c r="Q144" s="32"/>
      <c r="R144" s="32"/>
      <c r="S144" s="83"/>
      <c r="T144" s="83"/>
      <c r="U144" s="29"/>
    </row>
    <row r="145" customFormat="false" ht="12.75" hidden="false" customHeight="false" outlineLevel="0" collapsed="false">
      <c r="A145" s="110" t="s">
        <v>643</v>
      </c>
      <c r="B145" s="110"/>
      <c r="C145" s="44"/>
      <c r="D145" s="6"/>
      <c r="E145" s="45"/>
      <c r="F145" s="6"/>
      <c r="G145" s="6"/>
      <c r="H145" s="45"/>
      <c r="I145" s="6"/>
      <c r="J145" s="46"/>
      <c r="K145" s="15"/>
      <c r="L145" s="15"/>
      <c r="M145" s="15"/>
      <c r="N145" s="46"/>
      <c r="O145" s="15"/>
      <c r="P145" s="15"/>
      <c r="Q145" s="15"/>
      <c r="R145" s="47"/>
      <c r="S145" s="69"/>
      <c r="T145" s="45"/>
      <c r="U145" s="6"/>
    </row>
    <row r="146" customFormat="false" ht="12.75" hidden="false" customHeight="false" outlineLevel="0" collapsed="false">
      <c r="A146" s="66" t="n">
        <v>1</v>
      </c>
      <c r="B146" s="90" t="s">
        <v>375</v>
      </c>
      <c r="C146" s="63" t="n">
        <v>1980</v>
      </c>
      <c r="D146" s="66"/>
      <c r="E146" s="90" t="s">
        <v>1097</v>
      </c>
      <c r="F146" s="66" t="s">
        <v>932</v>
      </c>
      <c r="G146" s="66" t="s">
        <v>58</v>
      </c>
      <c r="H146" s="66" t="s">
        <v>62</v>
      </c>
      <c r="I146" s="66" t="n">
        <v>2</v>
      </c>
      <c r="J146" s="66" t="n">
        <v>3</v>
      </c>
      <c r="K146" s="64" t="n">
        <v>875.8</v>
      </c>
      <c r="L146" s="64" t="n">
        <v>875.8</v>
      </c>
      <c r="M146" s="64" t="n">
        <v>764.1</v>
      </c>
      <c r="N146" s="66" t="n">
        <v>18</v>
      </c>
      <c r="O146" s="262" t="n">
        <v>23887029.8019008</v>
      </c>
      <c r="P146" s="15" t="n">
        <v>0</v>
      </c>
      <c r="Q146" s="15" t="n">
        <v>0</v>
      </c>
      <c r="R146" s="240" t="n">
        <f aca="false">O146</f>
        <v>23887029.8019008</v>
      </c>
      <c r="S146" s="15" t="n">
        <f aca="false">R146/L146</f>
        <v>27274.52592133</v>
      </c>
      <c r="T146" s="63" t="n">
        <v>29534.59</v>
      </c>
      <c r="U146" s="66" t="n">
        <v>2024</v>
      </c>
    </row>
    <row r="147" customFormat="false" ht="12.75" hidden="false" customHeight="false" outlineLevel="0" collapsed="false">
      <c r="A147" s="96" t="n">
        <f aca="false">A146+1</f>
        <v>2</v>
      </c>
      <c r="B147" s="90" t="s">
        <v>379</v>
      </c>
      <c r="C147" s="63" t="n">
        <v>1967</v>
      </c>
      <c r="D147" s="66"/>
      <c r="E147" s="90" t="s">
        <v>1098</v>
      </c>
      <c r="F147" s="66" t="s">
        <v>932</v>
      </c>
      <c r="G147" s="66" t="s">
        <v>58</v>
      </c>
      <c r="H147" s="66" t="s">
        <v>378</v>
      </c>
      <c r="I147" s="66" t="n">
        <v>2</v>
      </c>
      <c r="J147" s="66" t="n">
        <v>2</v>
      </c>
      <c r="K147" s="64" t="n">
        <v>417.3</v>
      </c>
      <c r="L147" s="64" t="n">
        <v>371.9</v>
      </c>
      <c r="M147" s="64" t="n">
        <v>371.9</v>
      </c>
      <c r="N147" s="66" t="n">
        <v>8</v>
      </c>
      <c r="O147" s="262" t="n">
        <v>13594774.8844322</v>
      </c>
      <c r="P147" s="15" t="n">
        <v>0</v>
      </c>
      <c r="Q147" s="15" t="n">
        <v>0</v>
      </c>
      <c r="R147" s="240" t="n">
        <f aca="false">O147</f>
        <v>13594774.8844322</v>
      </c>
      <c r="S147" s="15" t="n">
        <f aca="false">R147/L147</f>
        <v>36554.9203668518</v>
      </c>
      <c r="T147" s="63" t="n">
        <v>40754.38</v>
      </c>
      <c r="U147" s="66" t="n">
        <v>2024</v>
      </c>
    </row>
    <row r="148" customFormat="false" ht="12.75" hidden="false" customHeight="false" outlineLevel="0" collapsed="false">
      <c r="A148" s="96" t="n">
        <f aca="false">A147+1</f>
        <v>3</v>
      </c>
      <c r="B148" s="90" t="s">
        <v>386</v>
      </c>
      <c r="C148" s="63" t="n">
        <v>1968</v>
      </c>
      <c r="D148" s="66"/>
      <c r="E148" s="90" t="s">
        <v>1099</v>
      </c>
      <c r="F148" s="66" t="s">
        <v>991</v>
      </c>
      <c r="G148" s="66" t="s">
        <v>58</v>
      </c>
      <c r="H148" s="66" t="s">
        <v>378</v>
      </c>
      <c r="I148" s="66" t="n">
        <v>2</v>
      </c>
      <c r="J148" s="66" t="n">
        <v>1</v>
      </c>
      <c r="K148" s="64" t="n">
        <v>373</v>
      </c>
      <c r="L148" s="64" t="n">
        <v>331.8</v>
      </c>
      <c r="M148" s="64" t="n">
        <v>320.6</v>
      </c>
      <c r="N148" s="66" t="n">
        <v>8</v>
      </c>
      <c r="O148" s="262" t="n">
        <v>12220947.618999</v>
      </c>
      <c r="P148" s="15" t="n">
        <v>0</v>
      </c>
      <c r="Q148" s="15" t="n">
        <v>0</v>
      </c>
      <c r="R148" s="240" t="n">
        <f aca="false">O148</f>
        <v>12220947.618999</v>
      </c>
      <c r="S148" s="15" t="n">
        <f aca="false">R148/L148</f>
        <v>36832.271305</v>
      </c>
      <c r="T148" s="63" t="n">
        <v>40754.38</v>
      </c>
      <c r="U148" s="66" t="n">
        <v>2024</v>
      </c>
    </row>
    <row r="149" customFormat="false" ht="12.75" hidden="false" customHeight="false" outlineLevel="0" collapsed="false">
      <c r="A149" s="96" t="n">
        <f aca="false">A148+1</f>
        <v>4</v>
      </c>
      <c r="B149" s="90" t="s">
        <v>388</v>
      </c>
      <c r="C149" s="63" t="n">
        <v>1974</v>
      </c>
      <c r="D149" s="66"/>
      <c r="E149" s="90" t="s">
        <v>1100</v>
      </c>
      <c r="F149" s="66" t="s">
        <v>991</v>
      </c>
      <c r="G149" s="66" t="s">
        <v>58</v>
      </c>
      <c r="H149" s="66" t="s">
        <v>389</v>
      </c>
      <c r="I149" s="66" t="n">
        <v>2</v>
      </c>
      <c r="J149" s="66" t="n">
        <v>2</v>
      </c>
      <c r="K149" s="64" t="n">
        <v>575.7</v>
      </c>
      <c r="L149" s="64" t="n">
        <v>518.5</v>
      </c>
      <c r="M149" s="64" t="n">
        <v>514.2</v>
      </c>
      <c r="N149" s="66" t="n">
        <v>13</v>
      </c>
      <c r="O149" s="262" t="n">
        <v>14849185.857289</v>
      </c>
      <c r="P149" s="15" t="n">
        <v>0</v>
      </c>
      <c r="Q149" s="15" t="n">
        <v>0</v>
      </c>
      <c r="R149" s="240" t="n">
        <f aca="false">O149</f>
        <v>14849185.857289</v>
      </c>
      <c r="S149" s="15" t="n">
        <f aca="false">R149/L149</f>
        <v>28638.738394</v>
      </c>
      <c r="T149" s="63" t="n">
        <v>40754.38</v>
      </c>
      <c r="U149" s="66" t="n">
        <v>2024</v>
      </c>
    </row>
    <row r="150" customFormat="false" ht="12.75" hidden="false" customHeight="false" outlineLevel="0" collapsed="false">
      <c r="A150" s="96" t="n">
        <f aca="false">A149+1</f>
        <v>5</v>
      </c>
      <c r="B150" s="90" t="s">
        <v>390</v>
      </c>
      <c r="C150" s="63" t="n">
        <v>1974</v>
      </c>
      <c r="D150" s="66"/>
      <c r="E150" s="90" t="s">
        <v>1101</v>
      </c>
      <c r="F150" s="66" t="s">
        <v>991</v>
      </c>
      <c r="G150" s="66" t="s">
        <v>58</v>
      </c>
      <c r="H150" s="66" t="s">
        <v>378</v>
      </c>
      <c r="I150" s="66" t="n">
        <v>2</v>
      </c>
      <c r="J150" s="66" t="n">
        <v>2</v>
      </c>
      <c r="K150" s="64" t="n">
        <v>522.4</v>
      </c>
      <c r="L150" s="64" t="n">
        <v>500.3</v>
      </c>
      <c r="M150" s="64" t="n">
        <v>455.7</v>
      </c>
      <c r="N150" s="66" t="n">
        <v>13</v>
      </c>
      <c r="O150" s="262" t="n">
        <v>14327960.8185182</v>
      </c>
      <c r="P150" s="15" t="n">
        <v>0</v>
      </c>
      <c r="Q150" s="15" t="n">
        <v>0</v>
      </c>
      <c r="R150" s="240" t="n">
        <f aca="false">O150</f>
        <v>14327960.8185182</v>
      </c>
      <c r="S150" s="15" t="n">
        <f aca="false">R150/L150</f>
        <v>28638.738394</v>
      </c>
      <c r="T150" s="63" t="n">
        <v>40754.38</v>
      </c>
      <c r="U150" s="66" t="n">
        <v>2024</v>
      </c>
    </row>
    <row r="151" customFormat="false" ht="12.75" hidden="false" customHeight="false" outlineLevel="0" collapsed="false">
      <c r="A151" s="96" t="n">
        <f aca="false">A150+1</f>
        <v>6</v>
      </c>
      <c r="B151" s="90" t="s">
        <v>392</v>
      </c>
      <c r="C151" s="63" t="n">
        <v>1974</v>
      </c>
      <c r="D151" s="66"/>
      <c r="E151" s="90" t="s">
        <v>1102</v>
      </c>
      <c r="F151" s="66" t="s">
        <v>991</v>
      </c>
      <c r="G151" s="66" t="s">
        <v>58</v>
      </c>
      <c r="H151" s="66" t="s">
        <v>378</v>
      </c>
      <c r="I151" s="66" t="n">
        <v>2</v>
      </c>
      <c r="J151" s="66" t="n">
        <v>2</v>
      </c>
      <c r="K151" s="64" t="n">
        <v>524</v>
      </c>
      <c r="L151" s="64" t="n">
        <v>491.4</v>
      </c>
      <c r="M151" s="64" t="n">
        <v>323.7</v>
      </c>
      <c r="N151" s="66" t="n">
        <v>15</v>
      </c>
      <c r="O151" s="262" t="n">
        <v>14952114.092097</v>
      </c>
      <c r="P151" s="15" t="n">
        <v>0</v>
      </c>
      <c r="Q151" s="15" t="n">
        <v>0</v>
      </c>
      <c r="R151" s="240" t="n">
        <f aca="false">O151</f>
        <v>14952114.092097</v>
      </c>
      <c r="S151" s="15" t="n">
        <f aca="false">R151/L151</f>
        <v>30427.582605</v>
      </c>
      <c r="T151" s="63" t="n">
        <v>39373.88</v>
      </c>
      <c r="U151" s="66" t="n">
        <v>2024</v>
      </c>
    </row>
    <row r="152" customFormat="false" ht="12.75" hidden="false" customHeight="false" outlineLevel="0" collapsed="false">
      <c r="A152" s="96" t="n">
        <f aca="false">A151+1</f>
        <v>7</v>
      </c>
      <c r="B152" s="90" t="s">
        <v>391</v>
      </c>
      <c r="C152" s="6" t="n">
        <v>1974</v>
      </c>
      <c r="D152" s="66"/>
      <c r="E152" s="90" t="s">
        <v>1103</v>
      </c>
      <c r="F152" s="66" t="s">
        <v>991</v>
      </c>
      <c r="G152" s="66" t="s">
        <v>58</v>
      </c>
      <c r="H152" s="66" t="s">
        <v>378</v>
      </c>
      <c r="I152" s="66" t="n">
        <v>2</v>
      </c>
      <c r="J152" s="66" t="n">
        <v>2</v>
      </c>
      <c r="K152" s="64" t="n">
        <v>546.6</v>
      </c>
      <c r="L152" s="64" t="n">
        <v>500.5</v>
      </c>
      <c r="M152" s="64" t="n">
        <v>500.5</v>
      </c>
      <c r="N152" s="66" t="n">
        <v>12</v>
      </c>
      <c r="O152" s="262" t="n">
        <v>14333688.566197</v>
      </c>
      <c r="P152" s="15" t="n">
        <v>0</v>
      </c>
      <c r="Q152" s="15" t="n">
        <v>0</v>
      </c>
      <c r="R152" s="15" t="n">
        <f aca="false">O152</f>
        <v>14333688.566197</v>
      </c>
      <c r="S152" s="15" t="n">
        <f aca="false">R152/L152</f>
        <v>28638.738394</v>
      </c>
      <c r="T152" s="6" t="n">
        <v>40754.38</v>
      </c>
      <c r="U152" s="66" t="n">
        <v>2024</v>
      </c>
    </row>
    <row r="153" customFormat="false" ht="12.75" hidden="false" customHeight="false" outlineLevel="0" collapsed="false">
      <c r="A153" s="96" t="n">
        <f aca="false">A152+1</f>
        <v>8</v>
      </c>
      <c r="B153" s="90" t="s">
        <v>387</v>
      </c>
      <c r="C153" s="6" t="n">
        <v>1982</v>
      </c>
      <c r="D153" s="66"/>
      <c r="E153" s="90" t="s">
        <v>1104</v>
      </c>
      <c r="F153" s="66" t="s">
        <v>991</v>
      </c>
      <c r="G153" s="66" t="s">
        <v>58</v>
      </c>
      <c r="H153" s="66" t="s">
        <v>378</v>
      </c>
      <c r="I153" s="66" t="n">
        <v>2</v>
      </c>
      <c r="J153" s="66" t="n">
        <v>1</v>
      </c>
      <c r="K153" s="64" t="n">
        <v>672.6</v>
      </c>
      <c r="L153" s="64" t="n">
        <v>560.4</v>
      </c>
      <c r="M153" s="64" t="n">
        <v>249</v>
      </c>
      <c r="N153" s="66" t="n">
        <v>21</v>
      </c>
      <c r="O153" s="262" t="n">
        <v>20640804.839322</v>
      </c>
      <c r="P153" s="15" t="n">
        <v>0</v>
      </c>
      <c r="Q153" s="15" t="n">
        <v>0</v>
      </c>
      <c r="R153" s="15" t="n">
        <f aca="false">O153</f>
        <v>20640804.839322</v>
      </c>
      <c r="S153" s="15" t="n">
        <f aca="false">R153/L153</f>
        <v>36832.271305</v>
      </c>
      <c r="T153" s="6" t="n">
        <v>40754.38</v>
      </c>
      <c r="U153" s="66" t="n">
        <v>2024</v>
      </c>
    </row>
    <row r="154" customFormat="false" ht="12.75" hidden="false" customHeight="false" outlineLevel="0" collapsed="false">
      <c r="A154" s="96" t="n">
        <v>9</v>
      </c>
      <c r="B154" s="90" t="s">
        <v>393</v>
      </c>
      <c r="C154" s="6" t="n">
        <v>1980</v>
      </c>
      <c r="D154" s="66"/>
      <c r="E154" s="90" t="s">
        <v>1105</v>
      </c>
      <c r="F154" s="66" t="s">
        <v>991</v>
      </c>
      <c r="G154" s="66" t="s">
        <v>58</v>
      </c>
      <c r="H154" s="66" t="s">
        <v>378</v>
      </c>
      <c r="I154" s="66" t="n">
        <v>2</v>
      </c>
      <c r="J154" s="66" t="n">
        <v>3</v>
      </c>
      <c r="K154" s="64" t="n">
        <v>977.1</v>
      </c>
      <c r="L154" s="64" t="n">
        <v>875.2</v>
      </c>
      <c r="M154" s="64" t="n">
        <v>0</v>
      </c>
      <c r="N154" s="66" t="n">
        <v>18</v>
      </c>
      <c r="O154" s="262" t="n">
        <v>33775115.4432128</v>
      </c>
      <c r="P154" s="15" t="n">
        <v>0</v>
      </c>
      <c r="Q154" s="15" t="n">
        <v>0</v>
      </c>
      <c r="R154" s="15" t="n">
        <f aca="false">O154</f>
        <v>33775115.4432128</v>
      </c>
      <c r="S154" s="15" t="n">
        <f aca="false">R154/L154</f>
        <v>38591.311064</v>
      </c>
      <c r="T154" s="6" t="n">
        <v>40754.38</v>
      </c>
      <c r="U154" s="66" t="n">
        <v>2024</v>
      </c>
    </row>
    <row r="155" customFormat="false" ht="12.75" hidden="false" customHeight="false" outlineLevel="0" collapsed="false">
      <c r="A155" s="96" t="n">
        <v>10</v>
      </c>
      <c r="B155" s="90" t="s">
        <v>394</v>
      </c>
      <c r="C155" s="6" t="n">
        <v>1989</v>
      </c>
      <c r="D155" s="66"/>
      <c r="E155" s="90" t="s">
        <v>1106</v>
      </c>
      <c r="F155" s="66" t="s">
        <v>991</v>
      </c>
      <c r="G155" s="66" t="s">
        <v>58</v>
      </c>
      <c r="H155" s="66" t="s">
        <v>62</v>
      </c>
      <c r="I155" s="66" t="n">
        <v>2</v>
      </c>
      <c r="J155" s="66" t="n">
        <v>3</v>
      </c>
      <c r="K155" s="64" t="n">
        <v>1109.8</v>
      </c>
      <c r="L155" s="64" t="n">
        <v>1031.1</v>
      </c>
      <c r="M155" s="64" t="n">
        <v>0</v>
      </c>
      <c r="N155" s="66" t="n">
        <v>18</v>
      </c>
      <c r="O155" s="262" t="n">
        <v>39791500.8380904</v>
      </c>
      <c r="P155" s="15" t="n">
        <v>0</v>
      </c>
      <c r="Q155" s="15" t="n">
        <v>0</v>
      </c>
      <c r="R155" s="15" t="n">
        <f aca="false">O155</f>
        <v>39791500.8380904</v>
      </c>
      <c r="S155" s="15" t="n">
        <f aca="false">R155/L155</f>
        <v>38591.311064</v>
      </c>
      <c r="T155" s="6" t="n">
        <v>40754.38</v>
      </c>
      <c r="U155" s="66" t="n">
        <v>2024</v>
      </c>
    </row>
    <row r="156" customFormat="false" ht="12.75" hidden="false" customHeight="true" outlineLevel="0" collapsed="false">
      <c r="A156" s="27" t="s">
        <v>396</v>
      </c>
      <c r="B156" s="27"/>
      <c r="C156" s="29"/>
      <c r="D156" s="80"/>
      <c r="E156" s="83"/>
      <c r="F156" s="80"/>
      <c r="G156" s="29"/>
      <c r="H156" s="27"/>
      <c r="I156" s="29"/>
      <c r="J156" s="30"/>
      <c r="K156" s="32"/>
      <c r="L156" s="32"/>
      <c r="M156" s="32"/>
      <c r="N156" s="32"/>
      <c r="O156" s="207" t="n">
        <f aca="false">SUM(O146:O155)</f>
        <v>202373122.760058</v>
      </c>
      <c r="P156" s="32"/>
      <c r="Q156" s="32"/>
      <c r="R156" s="32"/>
      <c r="S156" s="83"/>
      <c r="T156" s="83"/>
      <c r="U156" s="29"/>
    </row>
    <row r="157" customFormat="false" ht="13.5" hidden="false" customHeight="true" outlineLevel="0" collapsed="false">
      <c r="A157" s="260" t="s">
        <v>397</v>
      </c>
      <c r="B157" s="260"/>
      <c r="C157" s="44"/>
      <c r="D157" s="6"/>
      <c r="E157" s="45"/>
      <c r="F157" s="6"/>
      <c r="G157" s="6"/>
      <c r="H157" s="45"/>
      <c r="I157" s="6"/>
      <c r="J157" s="46"/>
      <c r="K157" s="15"/>
      <c r="L157" s="15"/>
      <c r="M157" s="15"/>
      <c r="N157" s="46"/>
      <c r="O157" s="15"/>
      <c r="P157" s="15"/>
      <c r="Q157" s="15"/>
      <c r="R157" s="47"/>
      <c r="S157" s="69"/>
      <c r="T157" s="45"/>
      <c r="U157" s="6"/>
    </row>
    <row r="158" customFormat="false" ht="13.5" hidden="false" customHeight="true" outlineLevel="0" collapsed="false">
      <c r="A158" s="66" t="n">
        <v>1</v>
      </c>
      <c r="B158" s="90" t="s">
        <v>400</v>
      </c>
      <c r="C158" s="6" t="n">
        <v>1965</v>
      </c>
      <c r="D158" s="6"/>
      <c r="E158" s="45" t="s">
        <v>1107</v>
      </c>
      <c r="F158" s="6" t="s">
        <v>952</v>
      </c>
      <c r="G158" s="6" t="s">
        <v>58</v>
      </c>
      <c r="H158" s="6" t="s">
        <v>62</v>
      </c>
      <c r="I158" s="6" t="n">
        <v>2</v>
      </c>
      <c r="J158" s="6" t="n">
        <v>3</v>
      </c>
      <c r="K158" s="15" t="n">
        <v>614.1</v>
      </c>
      <c r="L158" s="15" t="n">
        <v>564</v>
      </c>
      <c r="M158" s="15" t="n">
        <v>413.6</v>
      </c>
      <c r="N158" s="6" t="n">
        <v>12</v>
      </c>
      <c r="O158" s="51" t="n">
        <v>20616975.076836</v>
      </c>
      <c r="P158" s="15" t="n">
        <v>0</v>
      </c>
      <c r="Q158" s="15" t="n">
        <v>0</v>
      </c>
      <c r="R158" s="15" t="n">
        <f aca="false">O158</f>
        <v>20616975.076836</v>
      </c>
      <c r="S158" s="240" t="n">
        <f aca="false">R158/L158</f>
        <v>36554.920349</v>
      </c>
      <c r="T158" s="63" t="n">
        <v>40754.38</v>
      </c>
      <c r="U158" s="6" t="n">
        <v>2024</v>
      </c>
    </row>
    <row r="159" customFormat="false" ht="13.5" hidden="false" customHeight="true" outlineLevel="0" collapsed="false">
      <c r="A159" s="66" t="n">
        <f aca="false">A158+1</f>
        <v>2</v>
      </c>
      <c r="B159" s="90" t="s">
        <v>401</v>
      </c>
      <c r="C159" s="6" t="n">
        <v>1965</v>
      </c>
      <c r="D159" s="6"/>
      <c r="E159" s="45" t="s">
        <v>1108</v>
      </c>
      <c r="F159" s="6" t="s">
        <v>952</v>
      </c>
      <c r="G159" s="6" t="s">
        <v>58</v>
      </c>
      <c r="H159" s="6" t="s">
        <v>79</v>
      </c>
      <c r="I159" s="6" t="n">
        <v>5</v>
      </c>
      <c r="J159" s="6" t="n">
        <v>2</v>
      </c>
      <c r="K159" s="15" t="n">
        <v>1574.5</v>
      </c>
      <c r="L159" s="15" t="n">
        <v>1574.5</v>
      </c>
      <c r="M159" s="15" t="n">
        <v>1508.3</v>
      </c>
      <c r="N159" s="6" t="n">
        <v>38</v>
      </c>
      <c r="O159" s="51" t="n">
        <v>23599183.958858</v>
      </c>
      <c r="P159" s="15" t="n">
        <v>0</v>
      </c>
      <c r="Q159" s="15" t="n">
        <v>0</v>
      </c>
      <c r="R159" s="15" t="n">
        <f aca="false">O159</f>
        <v>23599183.958858</v>
      </c>
      <c r="S159" s="15" t="n">
        <f aca="false">R159/L159</f>
        <v>14988.3670745367</v>
      </c>
      <c r="T159" s="63" t="n">
        <v>33399.48</v>
      </c>
      <c r="U159" s="6" t="n">
        <v>2024</v>
      </c>
    </row>
    <row r="160" customFormat="false" ht="13.5" hidden="false" customHeight="true" outlineLevel="0" collapsed="false">
      <c r="A160" s="66" t="n">
        <f aca="false">A159+1</f>
        <v>3</v>
      </c>
      <c r="B160" s="90" t="s">
        <v>410</v>
      </c>
      <c r="C160" s="6" t="s">
        <v>125</v>
      </c>
      <c r="D160" s="6"/>
      <c r="E160" s="45" t="s">
        <v>1109</v>
      </c>
      <c r="F160" s="6" t="s">
        <v>932</v>
      </c>
      <c r="G160" s="6" t="s">
        <v>58</v>
      </c>
      <c r="H160" s="6" t="s">
        <v>409</v>
      </c>
      <c r="I160" s="6" t="n">
        <v>2</v>
      </c>
      <c r="J160" s="6" t="n">
        <v>1</v>
      </c>
      <c r="K160" s="15" t="n">
        <v>596.5</v>
      </c>
      <c r="L160" s="15" t="n">
        <v>536.22</v>
      </c>
      <c r="M160" s="15" t="n">
        <v>482.7</v>
      </c>
      <c r="N160" s="6" t="n">
        <v>10</v>
      </c>
      <c r="O160" s="51" t="n">
        <v>19750200.5191671</v>
      </c>
      <c r="P160" s="15" t="n">
        <v>0</v>
      </c>
      <c r="Q160" s="15" t="n">
        <v>0</v>
      </c>
      <c r="R160" s="15" t="n">
        <f aca="false">O160</f>
        <v>19750200.5191671</v>
      </c>
      <c r="S160" s="15" t="n">
        <f aca="false">R160/L160</f>
        <v>36832.271305</v>
      </c>
      <c r="T160" s="63" t="n">
        <v>40754.38</v>
      </c>
      <c r="U160" s="6" t="n">
        <v>2023</v>
      </c>
    </row>
    <row r="161" customFormat="false" ht="13.5" hidden="false" customHeight="true" outlineLevel="0" collapsed="false">
      <c r="A161" s="66" t="n">
        <f aca="false">A160+1</f>
        <v>4</v>
      </c>
      <c r="B161" s="90" t="s">
        <v>407</v>
      </c>
      <c r="C161" s="6" t="s">
        <v>76</v>
      </c>
      <c r="D161" s="6"/>
      <c r="E161" s="45" t="s">
        <v>1110</v>
      </c>
      <c r="F161" s="6" t="s">
        <v>932</v>
      </c>
      <c r="G161" s="6" t="s">
        <v>58</v>
      </c>
      <c r="H161" s="6" t="s">
        <v>62</v>
      </c>
      <c r="I161" s="6" t="n">
        <v>5</v>
      </c>
      <c r="J161" s="6" t="n">
        <v>4</v>
      </c>
      <c r="K161" s="15" t="n">
        <v>4225.4</v>
      </c>
      <c r="L161" s="15" t="n">
        <v>3263</v>
      </c>
      <c r="M161" s="15" t="n">
        <v>3091.3</v>
      </c>
      <c r="N161" s="6" t="n">
        <v>80</v>
      </c>
      <c r="O161" s="51" t="n">
        <v>50008913.8339336</v>
      </c>
      <c r="P161" s="15" t="n">
        <v>0</v>
      </c>
      <c r="Q161" s="15" t="n">
        <v>0</v>
      </c>
      <c r="R161" s="15" t="n">
        <f aca="false">O161</f>
        <v>50008913.8339336</v>
      </c>
      <c r="S161" s="15" t="n">
        <f aca="false">R161/L161</f>
        <v>15326.0538872</v>
      </c>
      <c r="T161" s="63" t="n">
        <v>22170.72</v>
      </c>
      <c r="U161" s="6" t="n">
        <v>2023</v>
      </c>
    </row>
    <row r="162" customFormat="false" ht="13.5" hidden="false" customHeight="true" outlineLevel="0" collapsed="false">
      <c r="A162" s="66" t="n">
        <f aca="false">A161+1</f>
        <v>5</v>
      </c>
      <c r="B162" s="90" t="s">
        <v>411</v>
      </c>
      <c r="C162" s="6" t="s">
        <v>125</v>
      </c>
      <c r="D162" s="6"/>
      <c r="E162" s="45" t="s">
        <v>1111</v>
      </c>
      <c r="F162" s="6" t="s">
        <v>932</v>
      </c>
      <c r="G162" s="6" t="s">
        <v>58</v>
      </c>
      <c r="H162" s="6" t="s">
        <v>59</v>
      </c>
      <c r="I162" s="6" t="n">
        <v>3</v>
      </c>
      <c r="J162" s="6" t="n">
        <v>2</v>
      </c>
      <c r="K162" s="15" t="n">
        <v>878</v>
      </c>
      <c r="L162" s="15" t="n">
        <v>576</v>
      </c>
      <c r="M162" s="15" t="n">
        <v>753</v>
      </c>
      <c r="N162" s="6" t="n">
        <v>28</v>
      </c>
      <c r="O162" s="51" t="n">
        <v>20970497.40768</v>
      </c>
      <c r="P162" s="15" t="n">
        <v>0</v>
      </c>
      <c r="Q162" s="15" t="n">
        <v>0</v>
      </c>
      <c r="R162" s="15" t="n">
        <f aca="false">O162</f>
        <v>20970497.40768</v>
      </c>
      <c r="S162" s="15" t="n">
        <f aca="false">R162/L162</f>
        <v>36407.113555</v>
      </c>
      <c r="T162" s="63" t="n">
        <v>39373.88</v>
      </c>
      <c r="U162" s="6" t="n">
        <v>2023</v>
      </c>
    </row>
    <row r="163" customFormat="false" ht="13.5" hidden="false" customHeight="true" outlineLevel="0" collapsed="false">
      <c r="A163" s="66" t="n">
        <f aca="false">A162+1</f>
        <v>6</v>
      </c>
      <c r="B163" s="90" t="s">
        <v>406</v>
      </c>
      <c r="C163" s="6" t="s">
        <v>268</v>
      </c>
      <c r="D163" s="6"/>
      <c r="E163" s="45" t="s">
        <v>1112</v>
      </c>
      <c r="F163" s="6" t="s">
        <v>932</v>
      </c>
      <c r="G163" s="6" t="s">
        <v>58</v>
      </c>
      <c r="H163" s="6" t="s">
        <v>399</v>
      </c>
      <c r="I163" s="6" t="n">
        <v>2</v>
      </c>
      <c r="J163" s="6" t="n">
        <v>3</v>
      </c>
      <c r="K163" s="15" t="n">
        <v>579.4</v>
      </c>
      <c r="L163" s="15" t="n">
        <v>515.5</v>
      </c>
      <c r="M163" s="15" t="n">
        <v>145.3</v>
      </c>
      <c r="N163" s="6" t="n">
        <v>12</v>
      </c>
      <c r="O163" s="51" t="n">
        <v>16981905.735763</v>
      </c>
      <c r="P163" s="15" t="n">
        <v>0</v>
      </c>
      <c r="Q163" s="15" t="n">
        <v>0</v>
      </c>
      <c r="R163" s="15" t="n">
        <f aca="false">O163</f>
        <v>16981905.735763</v>
      </c>
      <c r="S163" s="63" t="n">
        <v>32358.56</v>
      </c>
      <c r="T163" s="63" t="n">
        <v>32358.56</v>
      </c>
      <c r="U163" s="6" t="n">
        <v>2023</v>
      </c>
    </row>
    <row r="164" customFormat="false" ht="13.5" hidden="false" customHeight="true" outlineLevel="0" collapsed="false">
      <c r="A164" s="66" t="n">
        <f aca="false">A163+1</f>
        <v>7</v>
      </c>
      <c r="B164" s="90" t="s">
        <v>412</v>
      </c>
      <c r="C164" s="6" t="s">
        <v>104</v>
      </c>
      <c r="D164" s="6"/>
      <c r="E164" s="45" t="s">
        <v>1113</v>
      </c>
      <c r="F164" s="6" t="s">
        <v>932</v>
      </c>
      <c r="G164" s="6" t="s">
        <v>58</v>
      </c>
      <c r="H164" s="6" t="s">
        <v>59</v>
      </c>
      <c r="I164" s="6" t="n">
        <v>2</v>
      </c>
      <c r="J164" s="6" t="n">
        <v>1</v>
      </c>
      <c r="K164" s="15" t="n">
        <v>384</v>
      </c>
      <c r="L164" s="15" t="n">
        <v>384</v>
      </c>
      <c r="M164" s="15" t="n">
        <v>296.7</v>
      </c>
      <c r="N164" s="6" t="n">
        <v>20</v>
      </c>
      <c r="O164" s="51" t="n">
        <v>14143592.18112</v>
      </c>
      <c r="P164" s="15" t="n">
        <v>0</v>
      </c>
      <c r="Q164" s="15" t="n">
        <v>0</v>
      </c>
      <c r="R164" s="15" t="n">
        <f aca="false">O164</f>
        <v>14143592.18112</v>
      </c>
      <c r="S164" s="240" t="n">
        <f aca="false">R164/L164</f>
        <v>36832.271305</v>
      </c>
      <c r="T164" s="63" t="n">
        <v>40754.38</v>
      </c>
      <c r="U164" s="6" t="n">
        <v>2023</v>
      </c>
    </row>
    <row r="165" customFormat="false" ht="13.5" hidden="false" customHeight="true" outlineLevel="0" collapsed="false">
      <c r="A165" s="66" t="n">
        <f aca="false">A164+1</f>
        <v>8</v>
      </c>
      <c r="B165" s="90" t="s">
        <v>432</v>
      </c>
      <c r="C165" s="6" t="s">
        <v>116</v>
      </c>
      <c r="D165" s="6"/>
      <c r="E165" s="45" t="s">
        <v>1114</v>
      </c>
      <c r="F165" s="6" t="s">
        <v>991</v>
      </c>
      <c r="G165" s="6" t="s">
        <v>58</v>
      </c>
      <c r="H165" s="6" t="s">
        <v>321</v>
      </c>
      <c r="I165" s="6" t="n">
        <v>2</v>
      </c>
      <c r="J165" s="6" t="n">
        <v>2</v>
      </c>
      <c r="K165" s="15" t="n">
        <v>577.3</v>
      </c>
      <c r="L165" s="15" t="n">
        <v>505.1</v>
      </c>
      <c r="M165" s="15" t="n">
        <v>161.9</v>
      </c>
      <c r="N165" s="6" t="n">
        <v>12</v>
      </c>
      <c r="O165" s="51" t="n">
        <v>18204447.300411</v>
      </c>
      <c r="P165" s="15" t="n">
        <v>0</v>
      </c>
      <c r="Q165" s="15" t="n">
        <v>0</v>
      </c>
      <c r="R165" s="15" t="n">
        <f aca="false">O165</f>
        <v>18204447.300411</v>
      </c>
      <c r="S165" s="63" t="n">
        <v>32358.56</v>
      </c>
      <c r="T165" s="63" t="n">
        <v>32358.56</v>
      </c>
      <c r="U165" s="6" t="n">
        <v>2024</v>
      </c>
    </row>
    <row r="166" customFormat="false" ht="13.5" hidden="false" customHeight="true" outlineLevel="0" collapsed="false">
      <c r="A166" s="66" t="n">
        <f aca="false">A165+1</f>
        <v>9</v>
      </c>
      <c r="B166" s="90" t="s">
        <v>420</v>
      </c>
      <c r="C166" s="6" t="s">
        <v>289</v>
      </c>
      <c r="D166" s="6"/>
      <c r="E166" s="45" t="s">
        <v>1115</v>
      </c>
      <c r="F166" s="6" t="s">
        <v>991</v>
      </c>
      <c r="G166" s="6" t="s">
        <v>58</v>
      </c>
      <c r="H166" s="6" t="s">
        <v>421</v>
      </c>
      <c r="I166" s="6" t="n">
        <v>2</v>
      </c>
      <c r="J166" s="6" t="n">
        <v>1</v>
      </c>
      <c r="K166" s="15" t="n">
        <v>393.2</v>
      </c>
      <c r="L166" s="15" t="n">
        <v>357.7</v>
      </c>
      <c r="M166" s="15" t="n">
        <v>83.3</v>
      </c>
      <c r="N166" s="6" t="n">
        <v>8</v>
      </c>
      <c r="O166" s="51" t="n">
        <v>11783564.8529242</v>
      </c>
      <c r="P166" s="15" t="n">
        <v>0</v>
      </c>
      <c r="Q166" s="15" t="n">
        <v>0</v>
      </c>
      <c r="R166" s="15" t="n">
        <f aca="false">O166</f>
        <v>11783564.8529242</v>
      </c>
      <c r="S166" s="63" t="n">
        <v>32358.56</v>
      </c>
      <c r="T166" s="63" t="n">
        <v>32358.56</v>
      </c>
      <c r="U166" s="6" t="n">
        <v>2024</v>
      </c>
    </row>
    <row r="167" customFormat="false" ht="13.5" hidden="false" customHeight="true" outlineLevel="0" collapsed="false">
      <c r="A167" s="66" t="n">
        <f aca="false">A166+1</f>
        <v>10</v>
      </c>
      <c r="B167" s="90" t="s">
        <v>419</v>
      </c>
      <c r="C167" s="6" t="s">
        <v>305</v>
      </c>
      <c r="D167" s="6"/>
      <c r="E167" s="45" t="s">
        <v>1116</v>
      </c>
      <c r="F167" s="6" t="s">
        <v>991</v>
      </c>
      <c r="G167" s="6" t="s">
        <v>58</v>
      </c>
      <c r="H167" s="6" t="s">
        <v>399</v>
      </c>
      <c r="I167" s="6" t="n">
        <v>2</v>
      </c>
      <c r="J167" s="6" t="n">
        <v>2</v>
      </c>
      <c r="K167" s="15" t="n">
        <v>540.2</v>
      </c>
      <c r="L167" s="15" t="n">
        <v>487.2</v>
      </c>
      <c r="M167" s="15" t="n">
        <v>108.6</v>
      </c>
      <c r="N167" s="6" t="n">
        <v>8</v>
      </c>
      <c r="O167" s="51" t="n">
        <v>16049630.4063312</v>
      </c>
      <c r="P167" s="15" t="n">
        <v>0</v>
      </c>
      <c r="Q167" s="15" t="n">
        <v>0</v>
      </c>
      <c r="R167" s="15" t="n">
        <f aca="false">O167</f>
        <v>16049630.4063312</v>
      </c>
      <c r="S167" s="6" t="n">
        <v>32358.56</v>
      </c>
      <c r="T167" s="63" t="n">
        <v>32358.56</v>
      </c>
      <c r="U167" s="6" t="n">
        <v>2024</v>
      </c>
    </row>
    <row r="168" customFormat="false" ht="13.5" hidden="false" customHeight="true" outlineLevel="0" collapsed="false">
      <c r="A168" s="66" t="n">
        <f aca="false">A167+1</f>
        <v>11</v>
      </c>
      <c r="B168" s="90" t="s">
        <v>428</v>
      </c>
      <c r="C168" s="6" t="s">
        <v>70</v>
      </c>
      <c r="D168" s="6"/>
      <c r="E168" s="45" t="s">
        <v>1117</v>
      </c>
      <c r="F168" s="6" t="s">
        <v>991</v>
      </c>
      <c r="G168" s="6" t="s">
        <v>58</v>
      </c>
      <c r="H168" s="6" t="s">
        <v>429</v>
      </c>
      <c r="I168" s="6" t="n">
        <v>2</v>
      </c>
      <c r="J168" s="6" t="n">
        <v>1</v>
      </c>
      <c r="K168" s="15" t="n">
        <v>278.3</v>
      </c>
      <c r="L168" s="15" t="n">
        <v>278.3</v>
      </c>
      <c r="M168" s="15" t="n">
        <v>208.9</v>
      </c>
      <c r="N168" s="6" t="n">
        <v>1</v>
      </c>
      <c r="O168" s="51" t="n">
        <v>9167923.1159318</v>
      </c>
      <c r="P168" s="15" t="n">
        <v>0</v>
      </c>
      <c r="Q168" s="15" t="n">
        <v>0</v>
      </c>
      <c r="R168" s="15" t="n">
        <f aca="false">O168</f>
        <v>9167923.1159318</v>
      </c>
      <c r="S168" s="6" t="n">
        <v>32358.56</v>
      </c>
      <c r="T168" s="63" t="n">
        <v>32358.56</v>
      </c>
      <c r="U168" s="6" t="n">
        <v>2024</v>
      </c>
    </row>
    <row r="169" customFormat="false" ht="13.5" hidden="false" customHeight="true" outlineLevel="0" collapsed="false">
      <c r="A169" s="66" t="n">
        <f aca="false">A168+1</f>
        <v>12</v>
      </c>
      <c r="B169" s="90" t="s">
        <v>437</v>
      </c>
      <c r="C169" s="6" t="s">
        <v>438</v>
      </c>
      <c r="D169" s="6"/>
      <c r="E169" s="45" t="s">
        <v>1118</v>
      </c>
      <c r="F169" s="6" t="s">
        <v>991</v>
      </c>
      <c r="G169" s="6" t="s">
        <v>58</v>
      </c>
      <c r="H169" s="6" t="s">
        <v>321</v>
      </c>
      <c r="I169" s="6" t="n">
        <v>2</v>
      </c>
      <c r="J169" s="6" t="n">
        <v>2</v>
      </c>
      <c r="K169" s="15" t="n">
        <v>564.5</v>
      </c>
      <c r="L169" s="15" t="n">
        <v>508.2</v>
      </c>
      <c r="M169" s="15" t="n">
        <v>438.6</v>
      </c>
      <c r="N169" s="6" t="n">
        <v>8</v>
      </c>
      <c r="O169" s="51" t="n">
        <v>25823584.6788612</v>
      </c>
      <c r="P169" s="15" t="n">
        <v>0</v>
      </c>
      <c r="Q169" s="15" t="n">
        <v>0</v>
      </c>
      <c r="R169" s="15" t="n">
        <f aca="false">O169</f>
        <v>25823584.6788612</v>
      </c>
      <c r="S169" s="6" t="n">
        <v>50390.42</v>
      </c>
      <c r="T169" s="63" t="n">
        <v>50390.42</v>
      </c>
      <c r="U169" s="6" t="n">
        <v>2024</v>
      </c>
    </row>
    <row r="170" customFormat="false" ht="13.5" hidden="false" customHeight="true" outlineLevel="0" collapsed="false">
      <c r="A170" s="66" t="n">
        <f aca="false">A169+1</f>
        <v>13</v>
      </c>
      <c r="B170" s="90" t="s">
        <v>433</v>
      </c>
      <c r="C170" s="6" t="s">
        <v>135</v>
      </c>
      <c r="D170" s="6"/>
      <c r="E170" s="45" t="s">
        <v>1119</v>
      </c>
      <c r="F170" s="6" t="s">
        <v>991</v>
      </c>
      <c r="G170" s="6" t="s">
        <v>58</v>
      </c>
      <c r="H170" s="6" t="s">
        <v>321</v>
      </c>
      <c r="I170" s="6" t="n">
        <v>2</v>
      </c>
      <c r="J170" s="6" t="n">
        <v>1</v>
      </c>
      <c r="K170" s="15" t="n">
        <v>590.8</v>
      </c>
      <c r="L170" s="15" t="n">
        <v>539</v>
      </c>
      <c r="M170" s="15" t="n">
        <v>398.8</v>
      </c>
      <c r="N170" s="6" t="n">
        <v>14</v>
      </c>
      <c r="O170" s="51" t="n">
        <v>27388650.416974</v>
      </c>
      <c r="P170" s="15" t="n">
        <v>0</v>
      </c>
      <c r="Q170" s="15" t="n">
        <v>0</v>
      </c>
      <c r="R170" s="15" t="n">
        <f aca="false">O170</f>
        <v>27388650.416974</v>
      </c>
      <c r="S170" s="6" t="n">
        <v>50390.42</v>
      </c>
      <c r="T170" s="63" t="n">
        <v>50390.42</v>
      </c>
      <c r="U170" s="6" t="n">
        <v>2024</v>
      </c>
    </row>
    <row r="171" customFormat="false" ht="13.5" hidden="false" customHeight="true" outlineLevel="0" collapsed="false">
      <c r="A171" s="66" t="n">
        <f aca="false">A170+1</f>
        <v>14</v>
      </c>
      <c r="B171" s="90" t="s">
        <v>440</v>
      </c>
      <c r="C171" s="6" t="s">
        <v>85</v>
      </c>
      <c r="D171" s="6"/>
      <c r="E171" s="45" t="s">
        <v>1120</v>
      </c>
      <c r="F171" s="6" t="s">
        <v>991</v>
      </c>
      <c r="G171" s="6" t="s">
        <v>58</v>
      </c>
      <c r="H171" s="6" t="s">
        <v>59</v>
      </c>
      <c r="I171" s="6" t="n">
        <v>4</v>
      </c>
      <c r="J171" s="6" t="n">
        <v>2</v>
      </c>
      <c r="K171" s="15" t="n">
        <v>1606</v>
      </c>
      <c r="L171" s="15" t="n">
        <v>1231.2</v>
      </c>
      <c r="M171" s="15" t="n">
        <v>0</v>
      </c>
      <c r="N171" s="6" t="n">
        <v>1</v>
      </c>
      <c r="O171" s="51" t="n">
        <v>37094122.8510192</v>
      </c>
      <c r="P171" s="15" t="n">
        <v>0</v>
      </c>
      <c r="Q171" s="15" t="n">
        <v>0</v>
      </c>
      <c r="R171" s="15" t="n">
        <f aca="false">O171</f>
        <v>37094122.8510192</v>
      </c>
      <c r="S171" s="6" t="n">
        <v>29534.59</v>
      </c>
      <c r="T171" s="63" t="n">
        <v>29534.59</v>
      </c>
      <c r="U171" s="6" t="n">
        <v>2024</v>
      </c>
    </row>
    <row r="172" customFormat="false" ht="13.5" hidden="false" customHeight="true" outlineLevel="0" collapsed="false">
      <c r="A172" s="66" t="n">
        <f aca="false">A171+1</f>
        <v>15</v>
      </c>
      <c r="B172" s="90" t="s">
        <v>422</v>
      </c>
      <c r="C172" s="6" t="s">
        <v>116</v>
      </c>
      <c r="D172" s="6"/>
      <c r="E172" s="45" t="s">
        <v>1121</v>
      </c>
      <c r="F172" s="6" t="s">
        <v>991</v>
      </c>
      <c r="G172" s="6" t="s">
        <v>58</v>
      </c>
      <c r="H172" s="6" t="s">
        <v>321</v>
      </c>
      <c r="I172" s="6" t="n">
        <v>2</v>
      </c>
      <c r="J172" s="6" t="n">
        <v>1</v>
      </c>
      <c r="K172" s="15" t="n">
        <v>351.3</v>
      </c>
      <c r="L172" s="15" t="n">
        <v>327.8</v>
      </c>
      <c r="M172" s="15" t="n">
        <v>125.2</v>
      </c>
      <c r="N172" s="6" t="n">
        <v>9</v>
      </c>
      <c r="O172" s="51" t="n">
        <v>10798581.3776588</v>
      </c>
      <c r="P172" s="15" t="n">
        <v>0</v>
      </c>
      <c r="Q172" s="15" t="n">
        <v>0</v>
      </c>
      <c r="R172" s="15" t="n">
        <f aca="false">O172</f>
        <v>10798581.3776588</v>
      </c>
      <c r="S172" s="63" t="n">
        <v>32358.56</v>
      </c>
      <c r="T172" s="63" t="n">
        <v>32358.56</v>
      </c>
      <c r="U172" s="6" t="n">
        <v>2024</v>
      </c>
    </row>
    <row r="173" customFormat="false" ht="13.5" hidden="false" customHeight="true" outlineLevel="0" collapsed="false">
      <c r="A173" s="66" t="n">
        <f aca="false">A172+1</f>
        <v>16</v>
      </c>
      <c r="B173" s="90" t="s">
        <v>436</v>
      </c>
      <c r="C173" s="6" t="s">
        <v>314</v>
      </c>
      <c r="D173" s="6"/>
      <c r="E173" s="45" t="s">
        <v>1122</v>
      </c>
      <c r="F173" s="6" t="s">
        <v>991</v>
      </c>
      <c r="G173" s="6" t="s">
        <v>58</v>
      </c>
      <c r="H173" s="6" t="s">
        <v>62</v>
      </c>
      <c r="I173" s="6" t="n">
        <v>2</v>
      </c>
      <c r="J173" s="6" t="n">
        <v>2</v>
      </c>
      <c r="K173" s="15" t="n">
        <v>529.8</v>
      </c>
      <c r="L173" s="15" t="n">
        <v>468</v>
      </c>
      <c r="M173" s="15" t="n">
        <v>385.7</v>
      </c>
      <c r="N173" s="6" t="n">
        <v>12</v>
      </c>
      <c r="O173" s="51" t="n">
        <v>17038529.14374</v>
      </c>
      <c r="P173" s="15" t="n">
        <v>0</v>
      </c>
      <c r="Q173" s="15" t="n">
        <v>0</v>
      </c>
      <c r="R173" s="15" t="n">
        <f aca="false">O173</f>
        <v>17038529.14374</v>
      </c>
      <c r="S173" s="240" t="n">
        <f aca="false">R173/L173</f>
        <v>36407.113555</v>
      </c>
      <c r="T173" s="63" t="n">
        <v>39373.88</v>
      </c>
      <c r="U173" s="6" t="n">
        <v>2024</v>
      </c>
    </row>
    <row r="174" customFormat="false" ht="13.5" hidden="false" customHeight="true" outlineLevel="0" collapsed="false">
      <c r="A174" s="66" t="n">
        <f aca="false">A173+1</f>
        <v>17</v>
      </c>
      <c r="B174" s="90" t="s">
        <v>424</v>
      </c>
      <c r="C174" s="6" t="s">
        <v>307</v>
      </c>
      <c r="D174" s="6"/>
      <c r="E174" s="45" t="s">
        <v>1123</v>
      </c>
      <c r="F174" s="6" t="s">
        <v>991</v>
      </c>
      <c r="G174" s="6" t="s">
        <v>58</v>
      </c>
      <c r="H174" s="6" t="s">
        <v>62</v>
      </c>
      <c r="I174" s="6" t="n">
        <v>5</v>
      </c>
      <c r="J174" s="6" t="n">
        <v>2</v>
      </c>
      <c r="K174" s="15" t="n">
        <v>1967.9</v>
      </c>
      <c r="L174" s="15" t="n">
        <v>1801</v>
      </c>
      <c r="M174" s="15" t="n">
        <v>1750.1</v>
      </c>
      <c r="N174" s="6" t="n">
        <v>40</v>
      </c>
      <c r="O174" s="51" t="n">
        <v>64789512.692458</v>
      </c>
      <c r="P174" s="15" t="n">
        <v>0</v>
      </c>
      <c r="Q174" s="15" t="n">
        <v>0</v>
      </c>
      <c r="R174" s="15" t="n">
        <f aca="false">O174</f>
        <v>64789512.692458</v>
      </c>
      <c r="S174" s="15" t="n">
        <f aca="false">R174/L174</f>
        <v>35974.188058</v>
      </c>
      <c r="T174" s="63" t="n">
        <v>39218.76</v>
      </c>
      <c r="U174" s="6" t="n">
        <v>2024</v>
      </c>
    </row>
    <row r="175" customFormat="false" ht="13.5" hidden="false" customHeight="true" outlineLevel="0" collapsed="false">
      <c r="A175" s="66" t="n">
        <f aca="false">A174+1</f>
        <v>18</v>
      </c>
      <c r="B175" s="90" t="s">
        <v>435</v>
      </c>
      <c r="C175" s="6" t="s">
        <v>135</v>
      </c>
      <c r="D175" s="6"/>
      <c r="E175" s="45" t="s">
        <v>1124</v>
      </c>
      <c r="F175" s="6" t="s">
        <v>991</v>
      </c>
      <c r="G175" s="6" t="s">
        <v>58</v>
      </c>
      <c r="H175" s="6" t="s">
        <v>59</v>
      </c>
      <c r="I175" s="6" t="n">
        <v>2</v>
      </c>
      <c r="J175" s="6" t="n">
        <v>1</v>
      </c>
      <c r="K175" s="15" t="n">
        <v>413</v>
      </c>
      <c r="L175" s="15" t="n">
        <v>371</v>
      </c>
      <c r="M175" s="15" t="n">
        <v>371.3</v>
      </c>
      <c r="N175" s="6" t="n">
        <v>8</v>
      </c>
      <c r="O175" s="51" t="n">
        <v>9646281.3664</v>
      </c>
      <c r="P175" s="15" t="n">
        <v>0</v>
      </c>
      <c r="Q175" s="15" t="n">
        <v>0</v>
      </c>
      <c r="R175" s="15" t="n">
        <f aca="false">O175</f>
        <v>9646281.3664</v>
      </c>
      <c r="S175" s="15" t="n">
        <f aca="false">R175/L175</f>
        <v>26000.7584</v>
      </c>
      <c r="T175" s="63" t="n">
        <v>40754.38</v>
      </c>
      <c r="U175" s="6" t="n">
        <v>2024</v>
      </c>
    </row>
    <row r="176" customFormat="false" ht="13.5" hidden="false" customHeight="true" outlineLevel="0" collapsed="false">
      <c r="A176" s="66" t="n">
        <f aca="false">A175+1</f>
        <v>19</v>
      </c>
      <c r="B176" s="90" t="s">
        <v>434</v>
      </c>
      <c r="C176" s="6" t="s">
        <v>314</v>
      </c>
      <c r="D176" s="6"/>
      <c r="E176" s="45" t="s">
        <v>1125</v>
      </c>
      <c r="F176" s="6" t="s">
        <v>991</v>
      </c>
      <c r="G176" s="6" t="s">
        <v>58</v>
      </c>
      <c r="H176" s="6" t="s">
        <v>59</v>
      </c>
      <c r="I176" s="6" t="n">
        <v>2</v>
      </c>
      <c r="J176" s="6" t="n">
        <v>1</v>
      </c>
      <c r="K176" s="15" t="n">
        <v>367</v>
      </c>
      <c r="L176" s="15" t="n">
        <v>411.4</v>
      </c>
      <c r="M176" s="15" t="n">
        <v>180.9</v>
      </c>
      <c r="N176" s="6" t="n">
        <v>8</v>
      </c>
      <c r="O176" s="51" t="n">
        <v>9428768.853622</v>
      </c>
      <c r="P176" s="15" t="n">
        <v>0</v>
      </c>
      <c r="Q176" s="15" t="n">
        <v>0</v>
      </c>
      <c r="R176" s="15" t="n">
        <f aca="false">O176</f>
        <v>9428768.853622</v>
      </c>
      <c r="S176" s="15" t="n">
        <f aca="false">R176/L176</f>
        <v>22918.7380982547</v>
      </c>
      <c r="T176" s="63" t="n">
        <v>40754.38</v>
      </c>
      <c r="U176" s="6" t="n">
        <v>2024</v>
      </c>
    </row>
    <row r="177" customFormat="false" ht="13.5" hidden="false" customHeight="true" outlineLevel="0" collapsed="false">
      <c r="A177" s="66" t="n">
        <f aca="false">A176+1</f>
        <v>20</v>
      </c>
      <c r="B177" s="90" t="s">
        <v>426</v>
      </c>
      <c r="C177" s="6" t="s">
        <v>135</v>
      </c>
      <c r="D177" s="6"/>
      <c r="E177" s="45" t="s">
        <v>1126</v>
      </c>
      <c r="F177" s="6" t="s">
        <v>991</v>
      </c>
      <c r="G177" s="6" t="s">
        <v>58</v>
      </c>
      <c r="H177" s="6" t="s">
        <v>62</v>
      </c>
      <c r="I177" s="6" t="n">
        <v>5</v>
      </c>
      <c r="J177" s="6" t="n">
        <v>4</v>
      </c>
      <c r="K177" s="15" t="n">
        <v>3356.6</v>
      </c>
      <c r="L177" s="15" t="n">
        <v>3238.7</v>
      </c>
      <c r="M177" s="15" t="n">
        <v>3112.5</v>
      </c>
      <c r="N177" s="6" t="n">
        <v>79</v>
      </c>
      <c r="O177" s="51" t="n">
        <v>116509602.863445</v>
      </c>
      <c r="P177" s="15" t="n">
        <v>0</v>
      </c>
      <c r="Q177" s="15" t="n">
        <v>0</v>
      </c>
      <c r="R177" s="15" t="n">
        <f aca="false">O177</f>
        <v>116509602.863445</v>
      </c>
      <c r="S177" s="15" t="n">
        <f aca="false">R177/L177</f>
        <v>35974.1880580001</v>
      </c>
      <c r="T177" s="63" t="n">
        <v>39218.76</v>
      </c>
      <c r="U177" s="6" t="n">
        <v>2024</v>
      </c>
    </row>
    <row r="178" customFormat="false" ht="13.5" hidden="false" customHeight="true" outlineLevel="0" collapsed="false">
      <c r="A178" s="66" t="n">
        <f aca="false">A177+1</f>
        <v>21</v>
      </c>
      <c r="B178" s="90" t="s">
        <v>431</v>
      </c>
      <c r="C178" s="6" t="s">
        <v>312</v>
      </c>
      <c r="D178" s="6"/>
      <c r="E178" s="45" t="s">
        <v>1127</v>
      </c>
      <c r="F178" s="6" t="s">
        <v>991</v>
      </c>
      <c r="G178" s="6" t="s">
        <v>58</v>
      </c>
      <c r="H178" s="6" t="s">
        <v>64</v>
      </c>
      <c r="I178" s="6" t="n">
        <v>5</v>
      </c>
      <c r="J178" s="6" t="n">
        <v>4</v>
      </c>
      <c r="K178" s="15" t="n">
        <v>3619</v>
      </c>
      <c r="L178" s="15" t="n">
        <v>3317</v>
      </c>
      <c r="M178" s="15" t="n">
        <v>2909</v>
      </c>
      <c r="N178" s="6" t="n">
        <v>72</v>
      </c>
      <c r="O178" s="51" t="n">
        <v>48922150.6616038</v>
      </c>
      <c r="P178" s="15" t="n">
        <v>0</v>
      </c>
      <c r="Q178" s="15" t="n">
        <v>0</v>
      </c>
      <c r="R178" s="15" t="n">
        <f aca="false">O178</f>
        <v>48922150.6616038</v>
      </c>
      <c r="S178" s="15" t="n">
        <f aca="false">R178/L178</f>
        <v>14748.9148814</v>
      </c>
      <c r="T178" s="63" t="n">
        <v>22170.72</v>
      </c>
      <c r="U178" s="6" t="n">
        <v>2024</v>
      </c>
    </row>
    <row r="179" customFormat="false" ht="13.5" hidden="false" customHeight="true" outlineLevel="0" collapsed="false">
      <c r="A179" s="66" t="n">
        <f aca="false">A178+1</f>
        <v>22</v>
      </c>
      <c r="B179" s="90" t="s">
        <v>427</v>
      </c>
      <c r="C179" s="6" t="s">
        <v>116</v>
      </c>
      <c r="D179" s="6"/>
      <c r="E179" s="45" t="s">
        <v>1128</v>
      </c>
      <c r="F179" s="6" t="s">
        <v>991</v>
      </c>
      <c r="G179" s="6" t="s">
        <v>58</v>
      </c>
      <c r="H179" s="6" t="s">
        <v>59</v>
      </c>
      <c r="I179" s="6" t="n">
        <v>5</v>
      </c>
      <c r="J179" s="6" t="n">
        <v>3</v>
      </c>
      <c r="K179" s="15" t="n">
        <v>3780</v>
      </c>
      <c r="L179" s="15" t="n">
        <v>3461.72</v>
      </c>
      <c r="M179" s="15" t="n">
        <v>2090</v>
      </c>
      <c r="N179" s="6" t="n">
        <v>89</v>
      </c>
      <c r="O179" s="51" t="n">
        <v>83334115.3578838</v>
      </c>
      <c r="P179" s="15" t="n">
        <v>0</v>
      </c>
      <c r="Q179" s="15" t="n">
        <v>0</v>
      </c>
      <c r="R179" s="15" t="n">
        <f aca="false">O179</f>
        <v>83334115.3578838</v>
      </c>
      <c r="S179" s="15" t="n">
        <f aca="false">R179/L179</f>
        <v>24073.0374952</v>
      </c>
      <c r="T179" s="63" t="n">
        <v>39218.76</v>
      </c>
      <c r="U179" s="6" t="n">
        <v>2024</v>
      </c>
    </row>
    <row r="180" customFormat="false" ht="13.5" hidden="false" customHeight="true" outlineLevel="0" collapsed="false">
      <c r="A180" s="66" t="n">
        <f aca="false">A179+1</f>
        <v>23</v>
      </c>
      <c r="B180" s="90" t="s">
        <v>423</v>
      </c>
      <c r="C180" s="6" t="s">
        <v>289</v>
      </c>
      <c r="D180" s="6"/>
      <c r="E180" s="45" t="s">
        <v>1129</v>
      </c>
      <c r="F180" s="6" t="s">
        <v>991</v>
      </c>
      <c r="G180" s="6" t="s">
        <v>58</v>
      </c>
      <c r="H180" s="6" t="s">
        <v>59</v>
      </c>
      <c r="I180" s="6" t="n">
        <v>5</v>
      </c>
      <c r="J180" s="6" t="n">
        <v>6</v>
      </c>
      <c r="K180" s="15" t="n">
        <v>6559</v>
      </c>
      <c r="L180" s="15" t="n">
        <v>5044.8</v>
      </c>
      <c r="M180" s="15" t="n">
        <v>4420.7</v>
      </c>
      <c r="N180" s="6" t="n">
        <v>95</v>
      </c>
      <c r="O180" s="51" t="n">
        <v>100072085.326119</v>
      </c>
      <c r="P180" s="15" t="n">
        <v>0</v>
      </c>
      <c r="Q180" s="15" t="n">
        <v>0</v>
      </c>
      <c r="R180" s="15" t="n">
        <f aca="false">O180</f>
        <v>100072085.326119</v>
      </c>
      <c r="S180" s="15" t="n">
        <f aca="false">R180/L180</f>
        <v>19836.6804087613</v>
      </c>
      <c r="T180" s="63" t="n">
        <v>33399.48</v>
      </c>
      <c r="U180" s="6" t="n">
        <v>2024</v>
      </c>
    </row>
    <row r="181" customFormat="false" ht="13.5" hidden="false" customHeight="true" outlineLevel="0" collapsed="false">
      <c r="A181" s="66" t="n">
        <f aca="false">A180+1</f>
        <v>24</v>
      </c>
      <c r="B181" s="90" t="s">
        <v>418</v>
      </c>
      <c r="C181" s="6" t="s">
        <v>305</v>
      </c>
      <c r="D181" s="6"/>
      <c r="E181" s="45" t="s">
        <v>1130</v>
      </c>
      <c r="F181" s="6" t="s">
        <v>991</v>
      </c>
      <c r="G181" s="6" t="s">
        <v>58</v>
      </c>
      <c r="H181" s="6" t="s">
        <v>399</v>
      </c>
      <c r="I181" s="6" t="n">
        <v>2</v>
      </c>
      <c r="J181" s="6" t="n">
        <v>3</v>
      </c>
      <c r="K181" s="15" t="n">
        <v>566.8</v>
      </c>
      <c r="L181" s="15" t="n">
        <v>505</v>
      </c>
      <c r="M181" s="15" t="n">
        <v>50.4</v>
      </c>
      <c r="N181" s="6" t="n">
        <v>12</v>
      </c>
      <c r="O181" s="51" t="n">
        <v>16636008.52873</v>
      </c>
      <c r="P181" s="15" t="n">
        <v>0</v>
      </c>
      <c r="Q181" s="15" t="n">
        <v>0</v>
      </c>
      <c r="R181" s="15" t="n">
        <f aca="false">O181</f>
        <v>16636008.52873</v>
      </c>
      <c r="S181" s="15" t="n">
        <f aca="false">R181/L181</f>
        <v>32942.591146</v>
      </c>
      <c r="T181" s="63" t="n">
        <v>32358.56</v>
      </c>
      <c r="U181" s="6" t="n">
        <v>2024</v>
      </c>
    </row>
    <row r="182" customFormat="false" ht="13.5" hidden="false" customHeight="true" outlineLevel="0" collapsed="false">
      <c r="A182" s="66" t="n">
        <f aca="false">A181+1</f>
        <v>25</v>
      </c>
      <c r="B182" s="90" t="s">
        <v>430</v>
      </c>
      <c r="C182" s="6" t="s">
        <v>122</v>
      </c>
      <c r="D182" s="6"/>
      <c r="E182" s="45" t="s">
        <v>1131</v>
      </c>
      <c r="F182" s="6" t="s">
        <v>991</v>
      </c>
      <c r="G182" s="6" t="s">
        <v>58</v>
      </c>
      <c r="H182" s="6" t="s">
        <v>429</v>
      </c>
      <c r="I182" s="6" t="n">
        <v>2</v>
      </c>
      <c r="J182" s="6" t="n">
        <v>1</v>
      </c>
      <c r="K182" s="15" t="n">
        <v>332</v>
      </c>
      <c r="L182" s="15" t="n">
        <v>273</v>
      </c>
      <c r="M182" s="15" t="n">
        <v>77</v>
      </c>
      <c r="N182" s="6" t="n">
        <v>1</v>
      </c>
      <c r="O182" s="51" t="n">
        <v>8993327.382858</v>
      </c>
      <c r="P182" s="15" t="n">
        <v>0</v>
      </c>
      <c r="Q182" s="15" t="n">
        <v>0</v>
      </c>
      <c r="R182" s="15" t="n">
        <f aca="false">O182</f>
        <v>8993327.382858</v>
      </c>
      <c r="S182" s="15" t="n">
        <f aca="false">R182/L182</f>
        <v>32942.591146</v>
      </c>
      <c r="T182" s="63" t="n">
        <v>32358.56</v>
      </c>
      <c r="U182" s="6" t="n">
        <v>2024</v>
      </c>
    </row>
    <row r="183" customFormat="false" ht="13.5" hidden="false" customHeight="true" outlineLevel="0" collapsed="false">
      <c r="A183" s="66" t="n">
        <f aca="false">A182+1</f>
        <v>26</v>
      </c>
      <c r="B183" s="90" t="s">
        <v>425</v>
      </c>
      <c r="C183" s="6" t="s">
        <v>307</v>
      </c>
      <c r="D183" s="6"/>
      <c r="E183" s="45" t="s">
        <v>1132</v>
      </c>
      <c r="F183" s="6" t="s">
        <v>991</v>
      </c>
      <c r="G183" s="6" t="s">
        <v>58</v>
      </c>
      <c r="H183" s="6" t="s">
        <v>62</v>
      </c>
      <c r="I183" s="6" t="n">
        <v>5</v>
      </c>
      <c r="J183" s="6" t="n">
        <v>4</v>
      </c>
      <c r="K183" s="15" t="n">
        <v>3297</v>
      </c>
      <c r="L183" s="15" t="n">
        <v>2893.1</v>
      </c>
      <c r="M183" s="15" t="n">
        <v>2779.6</v>
      </c>
      <c r="N183" s="6" t="n">
        <v>72</v>
      </c>
      <c r="O183" s="51" t="n">
        <v>104076923.4706</v>
      </c>
      <c r="P183" s="15" t="n">
        <v>0</v>
      </c>
      <c r="Q183" s="15" t="n">
        <v>0</v>
      </c>
      <c r="R183" s="15" t="n">
        <f aca="false">O183</f>
        <v>104076923.4706</v>
      </c>
      <c r="S183" s="15" t="n">
        <f aca="false">R183/L183</f>
        <v>35974.1880580001</v>
      </c>
      <c r="T183" s="63" t="n">
        <v>39218.76</v>
      </c>
      <c r="U183" s="6" t="n">
        <v>2024</v>
      </c>
    </row>
    <row r="184" customFormat="false" ht="13.5" hidden="false" customHeight="true" outlineLevel="0" collapsed="false">
      <c r="A184" s="66" t="n">
        <f aca="false">A183+1</f>
        <v>27</v>
      </c>
      <c r="B184" s="90" t="s">
        <v>439</v>
      </c>
      <c r="C184" s="6" t="s">
        <v>305</v>
      </c>
      <c r="D184" s="6"/>
      <c r="E184" s="45" t="s">
        <v>1133</v>
      </c>
      <c r="F184" s="6" t="s">
        <v>991</v>
      </c>
      <c r="G184" s="6" t="s">
        <v>58</v>
      </c>
      <c r="H184" s="6" t="s">
        <v>321</v>
      </c>
      <c r="I184" s="6" t="n">
        <v>2</v>
      </c>
      <c r="J184" s="6" t="n">
        <v>1</v>
      </c>
      <c r="K184" s="15" t="n">
        <v>317.2</v>
      </c>
      <c r="L184" s="15" t="n">
        <v>304.7</v>
      </c>
      <c r="M184" s="15" t="n">
        <v>187.8</v>
      </c>
      <c r="N184" s="6" t="n">
        <v>8</v>
      </c>
      <c r="O184" s="51" t="n">
        <v>10037607.5221862</v>
      </c>
      <c r="P184" s="15" t="n">
        <v>0</v>
      </c>
      <c r="Q184" s="15" t="n">
        <v>0</v>
      </c>
      <c r="R184" s="15" t="n">
        <f aca="false">O184</f>
        <v>10037607.5221862</v>
      </c>
      <c r="S184" s="15" t="n">
        <f aca="false">R184/L184</f>
        <v>32942.591146</v>
      </c>
      <c r="T184" s="63" t="n">
        <v>32358.56</v>
      </c>
      <c r="U184" s="6" t="n">
        <v>2024</v>
      </c>
    </row>
    <row r="185" customFormat="false" ht="12.75" hidden="false" customHeight="true" outlineLevel="0" collapsed="false">
      <c r="A185" s="27" t="s">
        <v>1134</v>
      </c>
      <c r="B185" s="27"/>
      <c r="C185" s="29"/>
      <c r="D185" s="80"/>
      <c r="E185" s="83"/>
      <c r="F185" s="80"/>
      <c r="G185" s="29"/>
      <c r="H185" s="27"/>
      <c r="I185" s="29"/>
      <c r="J185" s="30"/>
      <c r="K185" s="32"/>
      <c r="L185" s="32"/>
      <c r="M185" s="32"/>
      <c r="N185" s="32"/>
      <c r="O185" s="207" t="n">
        <f aca="false">SUM(O158:O184)</f>
        <v>911866686.883115</v>
      </c>
      <c r="P185" s="32"/>
      <c r="Q185" s="32"/>
      <c r="R185" s="32"/>
      <c r="S185" s="83"/>
      <c r="T185" s="83"/>
      <c r="U185" s="29"/>
    </row>
    <row r="186" customFormat="false" ht="12.75" hidden="false" customHeight="false" outlineLevel="0" collapsed="false">
      <c r="A186" s="260" t="s">
        <v>644</v>
      </c>
      <c r="B186" s="260"/>
      <c r="C186" s="44"/>
      <c r="D186" s="6"/>
      <c r="E186" s="45"/>
      <c r="F186" s="6"/>
      <c r="G186" s="6"/>
      <c r="H186" s="45"/>
      <c r="I186" s="6"/>
      <c r="J186" s="46"/>
      <c r="K186" s="15"/>
      <c r="L186" s="15"/>
      <c r="M186" s="15"/>
      <c r="N186" s="46"/>
      <c r="O186" s="15"/>
      <c r="P186" s="15"/>
      <c r="Q186" s="15"/>
      <c r="R186" s="47"/>
      <c r="S186" s="69"/>
      <c r="T186" s="45"/>
      <c r="U186" s="6"/>
    </row>
    <row r="187" customFormat="false" ht="12.75" hidden="false" customHeight="false" outlineLevel="0" collapsed="false">
      <c r="A187" s="66" t="n">
        <v>1</v>
      </c>
      <c r="B187" s="90" t="s">
        <v>454</v>
      </c>
      <c r="C187" s="6" t="n">
        <v>1969</v>
      </c>
      <c r="D187" s="66"/>
      <c r="E187" s="90" t="s">
        <v>1135</v>
      </c>
      <c r="F187" s="66" t="s">
        <v>991</v>
      </c>
      <c r="G187" s="66" t="s">
        <v>58</v>
      </c>
      <c r="H187" s="66" t="s">
        <v>455</v>
      </c>
      <c r="I187" s="66" t="n">
        <v>2</v>
      </c>
      <c r="J187" s="66" t="n">
        <v>2</v>
      </c>
      <c r="K187" s="64" t="n">
        <v>392.6</v>
      </c>
      <c r="L187" s="64" t="n">
        <v>212.3</v>
      </c>
      <c r="M187" s="64" t="n">
        <v>0</v>
      </c>
      <c r="N187" s="66" t="n">
        <v>8</v>
      </c>
      <c r="O187" s="262" t="n">
        <v>10787774.5519918</v>
      </c>
      <c r="P187" s="15" t="n">
        <v>0</v>
      </c>
      <c r="Q187" s="15" t="n">
        <v>0</v>
      </c>
      <c r="R187" s="15" t="n">
        <f aca="false">O187</f>
        <v>10787774.5519918</v>
      </c>
      <c r="S187" s="63" t="n">
        <v>50390.42</v>
      </c>
      <c r="T187" s="63" t="n">
        <v>50390.42</v>
      </c>
      <c r="U187" s="66" t="n">
        <v>2024</v>
      </c>
    </row>
    <row r="188" customFormat="false" ht="12.75" hidden="false" customHeight="false" outlineLevel="0" collapsed="false">
      <c r="A188" s="66" t="n">
        <v>2</v>
      </c>
      <c r="B188" s="90" t="s">
        <v>458</v>
      </c>
      <c r="C188" s="6" t="n">
        <v>1984</v>
      </c>
      <c r="D188" s="66"/>
      <c r="E188" s="90" t="s">
        <v>1136</v>
      </c>
      <c r="F188" s="66" t="s">
        <v>991</v>
      </c>
      <c r="G188" s="66" t="s">
        <v>58</v>
      </c>
      <c r="H188" s="66" t="s">
        <v>59</v>
      </c>
      <c r="I188" s="66" t="n">
        <v>2</v>
      </c>
      <c r="J188" s="66" t="n">
        <v>3</v>
      </c>
      <c r="K188" s="64" t="n">
        <v>1984</v>
      </c>
      <c r="L188" s="64" t="n">
        <v>884</v>
      </c>
      <c r="M188" s="64" t="n">
        <v>0</v>
      </c>
      <c r="N188" s="66" t="n">
        <v>34</v>
      </c>
      <c r="O188" s="262" t="n">
        <v>33188479.018968</v>
      </c>
      <c r="P188" s="15" t="n">
        <v>0</v>
      </c>
      <c r="Q188" s="15" t="n">
        <v>0</v>
      </c>
      <c r="R188" s="15" t="n">
        <f aca="false">O188</f>
        <v>33188479.018968</v>
      </c>
      <c r="S188" s="15" t="n">
        <f aca="false">R188/L188</f>
        <v>37543.528302</v>
      </c>
      <c r="T188" s="63" t="n">
        <v>40754.38</v>
      </c>
      <c r="U188" s="66" t="n">
        <v>2024</v>
      </c>
    </row>
    <row r="189" customFormat="false" ht="12.75" hidden="false" customHeight="false" outlineLevel="0" collapsed="false">
      <c r="A189" s="66" t="n">
        <v>3</v>
      </c>
      <c r="B189" s="90" t="s">
        <v>459</v>
      </c>
      <c r="C189" s="6" t="n">
        <v>1984</v>
      </c>
      <c r="D189" s="66"/>
      <c r="E189" s="90" t="s">
        <v>1136</v>
      </c>
      <c r="F189" s="66" t="s">
        <v>991</v>
      </c>
      <c r="G189" s="66" t="s">
        <v>58</v>
      </c>
      <c r="H189" s="66" t="s">
        <v>460</v>
      </c>
      <c r="I189" s="66" t="n">
        <v>2</v>
      </c>
      <c r="J189" s="66" t="n">
        <v>3</v>
      </c>
      <c r="K189" s="64" t="n">
        <v>1248</v>
      </c>
      <c r="L189" s="64" t="n">
        <v>865</v>
      </c>
      <c r="M189" s="64" t="n">
        <v>0</v>
      </c>
      <c r="N189" s="66" t="n">
        <v>21</v>
      </c>
      <c r="O189" s="262" t="n">
        <v>32168600.16956</v>
      </c>
      <c r="P189" s="15" t="n">
        <v>0</v>
      </c>
      <c r="Q189" s="15" t="n">
        <v>0</v>
      </c>
      <c r="R189" s="15" t="n">
        <f aca="false">O189</f>
        <v>32168600.16956</v>
      </c>
      <c r="S189" s="15" t="n">
        <f aca="false">R189/L189</f>
        <v>37189.133144</v>
      </c>
      <c r="T189" s="63" t="n">
        <v>40754.38</v>
      </c>
      <c r="U189" s="66" t="n">
        <v>2024</v>
      </c>
    </row>
    <row r="190" customFormat="false" ht="12.75" hidden="false" customHeight="false" outlineLevel="0" collapsed="false">
      <c r="A190" s="66" t="n">
        <v>4</v>
      </c>
      <c r="B190" s="90" t="s">
        <v>457</v>
      </c>
      <c r="C190" s="6" t="n">
        <v>1977</v>
      </c>
      <c r="D190" s="66"/>
      <c r="E190" s="90" t="s">
        <v>1137</v>
      </c>
      <c r="F190" s="66" t="s">
        <v>991</v>
      </c>
      <c r="G190" s="66" t="s">
        <v>58</v>
      </c>
      <c r="H190" s="66" t="s">
        <v>79</v>
      </c>
      <c r="I190" s="66" t="n">
        <v>2</v>
      </c>
      <c r="J190" s="66" t="n">
        <v>2</v>
      </c>
      <c r="K190" s="64" t="n">
        <v>757</v>
      </c>
      <c r="L190" s="64" t="n">
        <v>432</v>
      </c>
      <c r="M190" s="64" t="n">
        <v>0</v>
      </c>
      <c r="N190" s="66" t="n">
        <v>16</v>
      </c>
      <c r="O190" s="262" t="n">
        <v>12055163.138064</v>
      </c>
      <c r="P190" s="15" t="n">
        <v>0</v>
      </c>
      <c r="Q190" s="15" t="n">
        <v>0</v>
      </c>
      <c r="R190" s="15" t="n">
        <f aca="false">O190</f>
        <v>12055163.138064</v>
      </c>
      <c r="S190" s="15" t="n">
        <f aca="false">R190/L190</f>
        <v>27905.470227</v>
      </c>
      <c r="T190" s="6" t="n">
        <v>39373.88</v>
      </c>
      <c r="U190" s="66" t="n">
        <v>2024</v>
      </c>
    </row>
    <row r="191" customFormat="false" ht="12.75" hidden="false" customHeight="false" outlineLevel="0" collapsed="false">
      <c r="A191" s="66" t="n">
        <v>5</v>
      </c>
      <c r="B191" s="90" t="s">
        <v>456</v>
      </c>
      <c r="C191" s="6" t="n">
        <v>1977</v>
      </c>
      <c r="D191" s="66"/>
      <c r="E191" s="90" t="s">
        <v>1138</v>
      </c>
      <c r="F191" s="66" t="s">
        <v>991</v>
      </c>
      <c r="G191" s="66" t="s">
        <v>58</v>
      </c>
      <c r="H191" s="66" t="s">
        <v>79</v>
      </c>
      <c r="I191" s="66" t="n">
        <v>2</v>
      </c>
      <c r="J191" s="66" t="n">
        <v>2</v>
      </c>
      <c r="K191" s="64" t="n">
        <v>775.93</v>
      </c>
      <c r="L191" s="64" t="n">
        <v>393</v>
      </c>
      <c r="M191" s="64" t="n">
        <v>0</v>
      </c>
      <c r="N191" s="66" t="n">
        <v>16</v>
      </c>
      <c r="O191" s="262" t="n">
        <v>10966849.799211</v>
      </c>
      <c r="P191" s="15" t="n">
        <v>0</v>
      </c>
      <c r="Q191" s="15" t="n">
        <v>0</v>
      </c>
      <c r="R191" s="15" t="n">
        <f aca="false">O191</f>
        <v>10966849.799211</v>
      </c>
      <c r="S191" s="15" t="n">
        <f aca="false">R191/L191</f>
        <v>27905.470227</v>
      </c>
      <c r="T191" s="6" t="n">
        <v>39373.88</v>
      </c>
      <c r="U191" s="66" t="n">
        <v>2024</v>
      </c>
    </row>
    <row r="192" customFormat="false" ht="12.75" hidden="false" customHeight="true" outlineLevel="0" collapsed="false">
      <c r="A192" s="27" t="s">
        <v>462</v>
      </c>
      <c r="B192" s="27"/>
      <c r="C192" s="29"/>
      <c r="D192" s="80"/>
      <c r="E192" s="83"/>
      <c r="F192" s="80"/>
      <c r="G192" s="29"/>
      <c r="H192" s="27"/>
      <c r="I192" s="29"/>
      <c r="J192" s="30"/>
      <c r="K192" s="32"/>
      <c r="L192" s="32"/>
      <c r="M192" s="32"/>
      <c r="N192" s="32"/>
      <c r="O192" s="207" t="n">
        <f aca="false">SUM(O187:O191)</f>
        <v>99166866.6777948</v>
      </c>
      <c r="P192" s="32"/>
      <c r="Q192" s="32"/>
      <c r="R192" s="32"/>
      <c r="S192" s="83"/>
      <c r="T192" s="83"/>
      <c r="U192" s="29"/>
    </row>
    <row r="193" customFormat="false" ht="12.75" hidden="false" customHeight="true" outlineLevel="0" collapsed="false">
      <c r="A193" s="148" t="s">
        <v>463</v>
      </c>
      <c r="B193" s="148"/>
      <c r="C193" s="17"/>
      <c r="D193" s="6"/>
      <c r="E193" s="45"/>
      <c r="F193" s="6"/>
      <c r="G193" s="17"/>
      <c r="H193" s="59"/>
      <c r="I193" s="17"/>
      <c r="J193" s="18"/>
      <c r="K193" s="19"/>
      <c r="L193" s="19"/>
      <c r="M193" s="19"/>
      <c r="N193" s="19"/>
      <c r="O193" s="197"/>
      <c r="P193" s="19"/>
      <c r="Q193" s="19"/>
      <c r="R193" s="19"/>
      <c r="S193" s="45"/>
      <c r="T193" s="45"/>
      <c r="U193" s="17"/>
    </row>
    <row r="194" s="251" customFormat="true" ht="12.75" hidden="false" customHeight="false" outlineLevel="0" collapsed="false">
      <c r="A194" s="96" t="n">
        <v>1</v>
      </c>
      <c r="B194" s="276" t="s">
        <v>1139</v>
      </c>
      <c r="C194" s="66" t="n">
        <v>1937</v>
      </c>
      <c r="D194" s="66"/>
      <c r="E194" s="90" t="s">
        <v>1140</v>
      </c>
      <c r="F194" s="66" t="s">
        <v>991</v>
      </c>
      <c r="G194" s="66" t="s">
        <v>58</v>
      </c>
      <c r="H194" s="66" t="s">
        <v>399</v>
      </c>
      <c r="I194" s="66" t="n">
        <v>2</v>
      </c>
      <c r="J194" s="75" t="n">
        <v>1</v>
      </c>
      <c r="K194" s="64" t="n">
        <v>498.4</v>
      </c>
      <c r="L194" s="64" t="n">
        <v>467.3</v>
      </c>
      <c r="M194" s="64" t="n">
        <v>0</v>
      </c>
      <c r="N194" s="66" t="n">
        <v>4</v>
      </c>
      <c r="O194" s="262" t="n">
        <v>10684246.4755202</v>
      </c>
      <c r="P194" s="64" t="n">
        <v>0</v>
      </c>
      <c r="Q194" s="64" t="n">
        <v>0</v>
      </c>
      <c r="R194" s="64" t="n">
        <f aca="false">O194</f>
        <v>10684246.4755202</v>
      </c>
      <c r="S194" s="64" t="n">
        <f aca="false">R194/L194</f>
        <v>22863.7844543552</v>
      </c>
      <c r="T194" s="277" t="n">
        <v>39577.73</v>
      </c>
      <c r="U194" s="66" t="n">
        <v>2024</v>
      </c>
    </row>
    <row r="195" customFormat="false" ht="12.75" hidden="false" customHeight="true" outlineLevel="0" collapsed="false">
      <c r="A195" s="154" t="s">
        <v>478</v>
      </c>
      <c r="B195" s="154"/>
      <c r="C195" s="29"/>
      <c r="D195" s="80"/>
      <c r="E195" s="83"/>
      <c r="F195" s="80"/>
      <c r="G195" s="29"/>
      <c r="H195" s="27"/>
      <c r="I195" s="29"/>
      <c r="J195" s="30"/>
      <c r="K195" s="32"/>
      <c r="L195" s="32"/>
      <c r="M195" s="32"/>
      <c r="N195" s="32"/>
      <c r="O195" s="207" t="n">
        <f aca="false">SUM(O194)</f>
        <v>10684246.4755202</v>
      </c>
      <c r="P195" s="32"/>
      <c r="Q195" s="32"/>
      <c r="R195" s="32"/>
      <c r="S195" s="83"/>
      <c r="T195" s="83"/>
      <c r="U195" s="29"/>
    </row>
    <row r="196" customFormat="false" ht="13.5" hidden="false" customHeight="true" outlineLevel="0" collapsed="false">
      <c r="A196" s="260" t="s">
        <v>645</v>
      </c>
      <c r="B196" s="260"/>
      <c r="C196" s="44"/>
      <c r="D196" s="6"/>
      <c r="E196" s="45"/>
      <c r="F196" s="6"/>
      <c r="G196" s="6"/>
      <c r="H196" s="45"/>
      <c r="I196" s="6"/>
      <c r="J196" s="46"/>
      <c r="K196" s="15"/>
      <c r="L196" s="15"/>
      <c r="M196" s="15"/>
      <c r="N196" s="46"/>
      <c r="O196" s="15"/>
      <c r="P196" s="15"/>
      <c r="Q196" s="15"/>
      <c r="R196" s="47"/>
      <c r="S196" s="69"/>
      <c r="T196" s="45"/>
      <c r="U196" s="6"/>
    </row>
    <row r="197" customFormat="false" ht="38.25" hidden="false" customHeight="true" outlineLevel="0" collapsed="false">
      <c r="A197" s="66" t="n">
        <v>1</v>
      </c>
      <c r="B197" s="90" t="s">
        <v>1141</v>
      </c>
      <c r="C197" s="6" t="s">
        <v>73</v>
      </c>
      <c r="D197" s="66"/>
      <c r="E197" s="90" t="s">
        <v>1142</v>
      </c>
      <c r="F197" s="66" t="s">
        <v>1037</v>
      </c>
      <c r="G197" s="66" t="s">
        <v>58</v>
      </c>
      <c r="H197" s="66" t="s">
        <v>59</v>
      </c>
      <c r="I197" s="66" t="n">
        <v>4</v>
      </c>
      <c r="J197" s="66" t="n">
        <v>3</v>
      </c>
      <c r="K197" s="64" t="n">
        <v>2799</v>
      </c>
      <c r="L197" s="64" t="n">
        <v>2599</v>
      </c>
      <c r="M197" s="64" t="n">
        <v>450.5</v>
      </c>
      <c r="N197" s="66" t="n">
        <v>82</v>
      </c>
      <c r="O197" s="262" t="n">
        <v>21003488.4234</v>
      </c>
      <c r="P197" s="15" t="n">
        <v>0</v>
      </c>
      <c r="Q197" s="15" t="n">
        <v>0</v>
      </c>
      <c r="R197" s="15" t="n">
        <f aca="false">O197</f>
        <v>21003488.4234</v>
      </c>
      <c r="S197" s="69" t="n">
        <f aca="false">R197/L197</f>
        <v>8081.37299861485</v>
      </c>
      <c r="T197" s="274" t="n">
        <v>29497.19</v>
      </c>
      <c r="U197" s="66" t="n">
        <v>2022</v>
      </c>
    </row>
    <row r="198" customFormat="false" ht="30" hidden="false" customHeight="true" outlineLevel="0" collapsed="false">
      <c r="A198" s="66" t="n">
        <f aca="false">A197+1</f>
        <v>2</v>
      </c>
      <c r="B198" s="90" t="s">
        <v>1143</v>
      </c>
      <c r="C198" s="6" t="s">
        <v>129</v>
      </c>
      <c r="D198" s="66"/>
      <c r="E198" s="90" t="s">
        <v>1144</v>
      </c>
      <c r="F198" s="66" t="s">
        <v>1037</v>
      </c>
      <c r="G198" s="66" t="s">
        <v>58</v>
      </c>
      <c r="H198" s="66" t="s">
        <v>59</v>
      </c>
      <c r="I198" s="66" t="n">
        <v>3</v>
      </c>
      <c r="J198" s="66" t="n">
        <v>2</v>
      </c>
      <c r="K198" s="66" t="n">
        <v>1650.3</v>
      </c>
      <c r="L198" s="66" t="n">
        <v>1431.3</v>
      </c>
      <c r="M198" s="66" t="n">
        <v>1430.71</v>
      </c>
      <c r="N198" s="66" t="n">
        <v>19</v>
      </c>
      <c r="O198" s="262" t="n">
        <v>41935310.7059748</v>
      </c>
      <c r="P198" s="15" t="n">
        <v>0</v>
      </c>
      <c r="Q198" s="15" t="n">
        <v>0</v>
      </c>
      <c r="R198" s="15" t="n">
        <f aca="false">O198</f>
        <v>41935310.7059748</v>
      </c>
      <c r="S198" s="240" t="n">
        <f aca="false">R198/L198</f>
        <v>29298.7568685634</v>
      </c>
      <c r="T198" s="63" t="n">
        <v>29534.59</v>
      </c>
      <c r="U198" s="66" t="n">
        <v>2024</v>
      </c>
    </row>
    <row r="199" customFormat="false" ht="13.5" hidden="false" customHeight="true" outlineLevel="0" collapsed="false">
      <c r="A199" s="66" t="n">
        <f aca="false">A198+1</f>
        <v>3</v>
      </c>
      <c r="B199" s="90" t="s">
        <v>520</v>
      </c>
      <c r="C199" s="6" t="n">
        <v>1940</v>
      </c>
      <c r="D199" s="66"/>
      <c r="E199" s="90" t="s">
        <v>1145</v>
      </c>
      <c r="F199" s="66" t="s">
        <v>952</v>
      </c>
      <c r="G199" s="66" t="s">
        <v>58</v>
      </c>
      <c r="H199" s="66" t="s">
        <v>59</v>
      </c>
      <c r="I199" s="66" t="n">
        <v>4</v>
      </c>
      <c r="J199" s="66" t="n">
        <v>5</v>
      </c>
      <c r="K199" s="64" t="n">
        <v>3150</v>
      </c>
      <c r="L199" s="64" t="n">
        <v>2818</v>
      </c>
      <c r="M199" s="64" t="n">
        <v>0</v>
      </c>
      <c r="N199" s="66" t="n">
        <v>1</v>
      </c>
      <c r="O199" s="262" t="n">
        <v>31393502.1998</v>
      </c>
      <c r="P199" s="15" t="n">
        <v>0</v>
      </c>
      <c r="Q199" s="15" t="n">
        <v>0</v>
      </c>
      <c r="R199" s="15" t="n">
        <f aca="false">O199</f>
        <v>31393502.1998</v>
      </c>
      <c r="S199" s="15" t="n">
        <f aca="false">R199/L199</f>
        <v>11140.3485449965</v>
      </c>
      <c r="T199" s="63" t="n">
        <v>39373.88</v>
      </c>
      <c r="U199" s="66" t="n">
        <v>2023</v>
      </c>
    </row>
    <row r="200" customFormat="false" ht="13.5" hidden="false" customHeight="true" outlineLevel="0" collapsed="false">
      <c r="A200" s="66" t="n">
        <f aca="false">A199+1</f>
        <v>4</v>
      </c>
      <c r="B200" s="90" t="s">
        <v>488</v>
      </c>
      <c r="C200" s="6" t="s">
        <v>104</v>
      </c>
      <c r="D200" s="66"/>
      <c r="E200" s="90" t="s">
        <v>1146</v>
      </c>
      <c r="F200" s="66" t="s">
        <v>952</v>
      </c>
      <c r="G200" s="66" t="s">
        <v>58</v>
      </c>
      <c r="H200" s="66" t="s">
        <v>59</v>
      </c>
      <c r="I200" s="66" t="n">
        <v>3</v>
      </c>
      <c r="J200" s="66" t="n">
        <v>2</v>
      </c>
      <c r="K200" s="64" t="n">
        <v>2250.8</v>
      </c>
      <c r="L200" s="64" t="n">
        <v>2200.8</v>
      </c>
      <c r="M200" s="64" t="n">
        <v>1923.2</v>
      </c>
      <c r="N200" s="66" t="n">
        <v>30</v>
      </c>
      <c r="O200" s="262" t="n">
        <v>57976137.5911438</v>
      </c>
      <c r="P200" s="15" t="n">
        <v>0</v>
      </c>
      <c r="Q200" s="15" t="n">
        <v>0</v>
      </c>
      <c r="R200" s="15" t="n">
        <f aca="false">O200</f>
        <v>57976137.5911438</v>
      </c>
      <c r="S200" s="15" t="n">
        <f aca="false">R200/L200</f>
        <v>26343.2104648963</v>
      </c>
      <c r="T200" s="63" t="n">
        <v>29534.59</v>
      </c>
      <c r="U200" s="66" t="n">
        <v>2022</v>
      </c>
    </row>
    <row r="201" customFormat="false" ht="13.5" hidden="false" customHeight="true" outlineLevel="0" collapsed="false">
      <c r="A201" s="66" t="n">
        <f aca="false">A200+1</f>
        <v>5</v>
      </c>
      <c r="B201" s="90" t="s">
        <v>490</v>
      </c>
      <c r="C201" s="6" t="s">
        <v>70</v>
      </c>
      <c r="D201" s="66"/>
      <c r="E201" s="90" t="s">
        <v>1147</v>
      </c>
      <c r="F201" s="66" t="s">
        <v>952</v>
      </c>
      <c r="G201" s="66" t="s">
        <v>58</v>
      </c>
      <c r="H201" s="66" t="s">
        <v>59</v>
      </c>
      <c r="I201" s="66" t="n">
        <v>3</v>
      </c>
      <c r="J201" s="66" t="n">
        <v>2</v>
      </c>
      <c r="K201" s="64" t="n">
        <v>1848.98</v>
      </c>
      <c r="L201" s="64" t="n">
        <v>1724.57</v>
      </c>
      <c r="M201" s="64" t="n">
        <v>1468.15</v>
      </c>
      <c r="N201" s="66" t="n">
        <v>19</v>
      </c>
      <c r="O201" s="262" t="n">
        <v>51958586.2940076</v>
      </c>
      <c r="P201" s="15" t="n">
        <v>0</v>
      </c>
      <c r="Q201" s="15" t="n">
        <v>0</v>
      </c>
      <c r="R201" s="15" t="n">
        <f aca="false">O201</f>
        <v>51958586.2940076</v>
      </c>
      <c r="S201" s="240" t="n">
        <f aca="false">R201/L201</f>
        <v>30128.429866</v>
      </c>
      <c r="T201" s="63" t="n">
        <v>29534.59</v>
      </c>
      <c r="U201" s="66" t="n">
        <v>2022</v>
      </c>
    </row>
    <row r="202" customFormat="false" ht="13.5" hidden="false" customHeight="true" outlineLevel="0" collapsed="false">
      <c r="A202" s="66" t="n">
        <f aca="false">A201+1</f>
        <v>6</v>
      </c>
      <c r="B202" s="90" t="s">
        <v>487</v>
      </c>
      <c r="C202" s="6" t="s">
        <v>98</v>
      </c>
      <c r="D202" s="66"/>
      <c r="E202" s="90" t="s">
        <v>1148</v>
      </c>
      <c r="F202" s="66" t="s">
        <v>952</v>
      </c>
      <c r="G202" s="66" t="s">
        <v>58</v>
      </c>
      <c r="H202" s="66" t="s">
        <v>59</v>
      </c>
      <c r="I202" s="66" t="n">
        <v>4</v>
      </c>
      <c r="J202" s="66" t="n">
        <v>2</v>
      </c>
      <c r="K202" s="64" t="n">
        <v>2342.3</v>
      </c>
      <c r="L202" s="64" t="n">
        <v>1826.14</v>
      </c>
      <c r="M202" s="64" t="n">
        <v>1231.64</v>
      </c>
      <c r="N202" s="66" t="n">
        <v>90</v>
      </c>
      <c r="O202" s="262" t="n">
        <v>44579064.3821361</v>
      </c>
      <c r="P202" s="15" t="n">
        <v>0</v>
      </c>
      <c r="Q202" s="15" t="n">
        <v>0</v>
      </c>
      <c r="R202" s="15" t="n">
        <f aca="false">O202</f>
        <v>44579064.3821361</v>
      </c>
      <c r="S202" s="15" t="n">
        <f aca="false">R202/L202</f>
        <v>24411.6356808</v>
      </c>
      <c r="T202" s="63" t="n">
        <v>35953.93</v>
      </c>
      <c r="U202" s="66" t="n">
        <v>2022</v>
      </c>
    </row>
    <row r="203" customFormat="false" ht="13.5" hidden="false" customHeight="true" outlineLevel="0" collapsed="false">
      <c r="A203" s="66" t="n">
        <f aca="false">A202+1</f>
        <v>7</v>
      </c>
      <c r="B203" s="90" t="s">
        <v>489</v>
      </c>
      <c r="C203" s="6" t="s">
        <v>98</v>
      </c>
      <c r="D203" s="66"/>
      <c r="E203" s="90" t="s">
        <v>1149</v>
      </c>
      <c r="F203" s="66" t="s">
        <v>952</v>
      </c>
      <c r="G203" s="66" t="s">
        <v>58</v>
      </c>
      <c r="H203" s="66" t="s">
        <v>59</v>
      </c>
      <c r="I203" s="66" t="n">
        <v>4</v>
      </c>
      <c r="J203" s="66" t="n">
        <v>2</v>
      </c>
      <c r="K203" s="64" t="n">
        <v>1869.8</v>
      </c>
      <c r="L203" s="64" t="n">
        <v>1759.4</v>
      </c>
      <c r="M203" s="64" t="n">
        <v>1398.78</v>
      </c>
      <c r="N203" s="66" t="n">
        <v>35</v>
      </c>
      <c r="O203" s="262" t="n">
        <v>53007959.5062404</v>
      </c>
      <c r="P203" s="15" t="n">
        <v>0</v>
      </c>
      <c r="Q203" s="15" t="n">
        <v>0</v>
      </c>
      <c r="R203" s="15" t="n">
        <f aca="false">O203</f>
        <v>53007959.5062404</v>
      </c>
      <c r="S203" s="240" t="n">
        <f aca="false">R203/L203</f>
        <v>30128.429866</v>
      </c>
      <c r="T203" s="63" t="n">
        <v>29534.59</v>
      </c>
      <c r="U203" s="66" t="n">
        <v>2022</v>
      </c>
    </row>
    <row r="204" customFormat="false" ht="13.5" hidden="false" customHeight="true" outlineLevel="0" collapsed="false">
      <c r="A204" s="66" t="n">
        <f aca="false">A203+1</f>
        <v>8</v>
      </c>
      <c r="B204" s="90" t="s">
        <v>505</v>
      </c>
      <c r="C204" s="6" t="n">
        <v>1960</v>
      </c>
      <c r="D204" s="66"/>
      <c r="E204" s="90" t="s">
        <v>1150</v>
      </c>
      <c r="F204" s="66" t="s">
        <v>932</v>
      </c>
      <c r="G204" s="66" t="s">
        <v>58</v>
      </c>
      <c r="H204" s="66" t="s">
        <v>59</v>
      </c>
      <c r="I204" s="66" t="n">
        <v>3</v>
      </c>
      <c r="J204" s="66" t="n">
        <v>2</v>
      </c>
      <c r="K204" s="64" t="n">
        <v>1032.2</v>
      </c>
      <c r="L204" s="64" t="n">
        <v>954</v>
      </c>
      <c r="M204" s="64" t="n">
        <v>954</v>
      </c>
      <c r="N204" s="66" t="n">
        <v>29</v>
      </c>
      <c r="O204" s="262" t="n">
        <v>28742522.092164</v>
      </c>
      <c r="P204" s="15" t="n">
        <v>0</v>
      </c>
      <c r="Q204" s="15" t="n">
        <v>0</v>
      </c>
      <c r="R204" s="15" t="n">
        <f aca="false">O204</f>
        <v>28742522.092164</v>
      </c>
      <c r="S204" s="63" t="n">
        <v>29534.59</v>
      </c>
      <c r="T204" s="63" t="n">
        <v>29534.59</v>
      </c>
      <c r="U204" s="66" t="n">
        <v>2023</v>
      </c>
    </row>
    <row r="205" customFormat="false" ht="13.5" hidden="false" customHeight="true" outlineLevel="0" collapsed="false">
      <c r="A205" s="66" t="n">
        <f aca="false">A204+1</f>
        <v>9</v>
      </c>
      <c r="B205" s="90" t="s">
        <v>508</v>
      </c>
      <c r="C205" s="6" t="n">
        <v>1960</v>
      </c>
      <c r="D205" s="66"/>
      <c r="E205" s="90" t="s">
        <v>1151</v>
      </c>
      <c r="F205" s="66" t="s">
        <v>932</v>
      </c>
      <c r="G205" s="66" t="s">
        <v>58</v>
      </c>
      <c r="H205" s="66" t="s">
        <v>59</v>
      </c>
      <c r="I205" s="66" t="n">
        <v>4</v>
      </c>
      <c r="J205" s="66" t="n">
        <v>2</v>
      </c>
      <c r="K205" s="64" t="n">
        <v>1293</v>
      </c>
      <c r="L205" s="64" t="n">
        <v>1187.4</v>
      </c>
      <c r="M205" s="64" t="n">
        <v>1079.64</v>
      </c>
      <c r="N205" s="66" t="n">
        <v>26</v>
      </c>
      <c r="O205" s="262" t="n">
        <v>35774497.6228884</v>
      </c>
      <c r="P205" s="15" t="n">
        <v>0</v>
      </c>
      <c r="Q205" s="15" t="n">
        <v>0</v>
      </c>
      <c r="R205" s="15" t="n">
        <f aca="false">O205</f>
        <v>35774497.6228884</v>
      </c>
      <c r="S205" s="6" t="n">
        <v>29534.59</v>
      </c>
      <c r="T205" s="63" t="n">
        <v>29534.59</v>
      </c>
      <c r="U205" s="66" t="n">
        <v>2023</v>
      </c>
    </row>
    <row r="206" customFormat="false" ht="13.5" hidden="false" customHeight="true" outlineLevel="0" collapsed="false">
      <c r="A206" s="66" t="n">
        <f aca="false">A205+1</f>
        <v>10</v>
      </c>
      <c r="B206" s="90" t="s">
        <v>507</v>
      </c>
      <c r="C206" s="6" t="n">
        <v>1961</v>
      </c>
      <c r="D206" s="66"/>
      <c r="E206" s="90" t="s">
        <v>1152</v>
      </c>
      <c r="F206" s="66" t="s">
        <v>932</v>
      </c>
      <c r="G206" s="66" t="s">
        <v>58</v>
      </c>
      <c r="H206" s="66" t="s">
        <v>59</v>
      </c>
      <c r="I206" s="66" t="n">
        <v>4</v>
      </c>
      <c r="J206" s="66" t="n">
        <v>2</v>
      </c>
      <c r="K206" s="64" t="n">
        <v>1526.6</v>
      </c>
      <c r="L206" s="64" t="n">
        <v>1269.8</v>
      </c>
      <c r="M206" s="64" t="n">
        <v>1269.8</v>
      </c>
      <c r="N206" s="66" t="n">
        <v>38</v>
      </c>
      <c r="O206" s="262" t="n">
        <v>44896249.8073152</v>
      </c>
      <c r="P206" s="15" t="n">
        <v>0</v>
      </c>
      <c r="Q206" s="15" t="n">
        <v>0</v>
      </c>
      <c r="R206" s="15" t="n">
        <f aca="false">O206</f>
        <v>44896249.8073152</v>
      </c>
      <c r="S206" s="240" t="n">
        <f aca="false">R206/L206</f>
        <v>35356.945824</v>
      </c>
      <c r="T206" s="63" t="n">
        <v>35953.93</v>
      </c>
      <c r="U206" s="66" t="n">
        <v>2023</v>
      </c>
    </row>
    <row r="207" customFormat="false" ht="13.5" hidden="false" customHeight="true" outlineLevel="0" collapsed="false">
      <c r="A207" s="66" t="n">
        <f aca="false">A206+1</f>
        <v>11</v>
      </c>
      <c r="B207" s="90" t="s">
        <v>506</v>
      </c>
      <c r="C207" s="6" t="n">
        <v>1964</v>
      </c>
      <c r="D207" s="66"/>
      <c r="E207" s="90" t="s">
        <v>1153</v>
      </c>
      <c r="F207" s="66" t="s">
        <v>932</v>
      </c>
      <c r="G207" s="66" t="s">
        <v>58</v>
      </c>
      <c r="H207" s="66" t="s">
        <v>59</v>
      </c>
      <c r="I207" s="66" t="n">
        <v>4</v>
      </c>
      <c r="J207" s="66" t="n">
        <v>2</v>
      </c>
      <c r="K207" s="64" t="n">
        <v>1500.45</v>
      </c>
      <c r="L207" s="64" t="n">
        <v>1255</v>
      </c>
      <c r="M207" s="64" t="n">
        <v>1252.76</v>
      </c>
      <c r="N207" s="66" t="n">
        <v>33</v>
      </c>
      <c r="O207" s="262" t="n">
        <v>44372967.00912</v>
      </c>
      <c r="P207" s="15" t="n">
        <v>0</v>
      </c>
      <c r="Q207" s="15" t="n">
        <v>0</v>
      </c>
      <c r="R207" s="15" t="n">
        <f aca="false">O207</f>
        <v>44372967.00912</v>
      </c>
      <c r="S207" s="240" t="n">
        <f aca="false">R207/L207</f>
        <v>35356.945824</v>
      </c>
      <c r="T207" s="63" t="n">
        <v>35953.93</v>
      </c>
      <c r="U207" s="66" t="n">
        <v>2023</v>
      </c>
    </row>
    <row r="208" customFormat="false" ht="13.5" hidden="false" customHeight="true" outlineLevel="0" collapsed="false">
      <c r="A208" s="66" t="n">
        <f aca="false">A207+1</f>
        <v>12</v>
      </c>
      <c r="B208" s="90" t="s">
        <v>504</v>
      </c>
      <c r="C208" s="278" t="n">
        <v>1963</v>
      </c>
      <c r="D208" s="66"/>
      <c r="E208" s="90" t="s">
        <v>1154</v>
      </c>
      <c r="F208" s="66" t="s">
        <v>932</v>
      </c>
      <c r="G208" s="66" t="s">
        <v>58</v>
      </c>
      <c r="H208" s="66" t="s">
        <v>59</v>
      </c>
      <c r="I208" s="66" t="n">
        <v>4</v>
      </c>
      <c r="J208" s="66" t="n">
        <v>2</v>
      </c>
      <c r="K208" s="64" t="n">
        <v>1579</v>
      </c>
      <c r="L208" s="64" t="n">
        <v>1428.7</v>
      </c>
      <c r="M208" s="64" t="n">
        <v>1428.7</v>
      </c>
      <c r="N208" s="66" t="n">
        <v>42</v>
      </c>
      <c r="O208" s="262" t="n">
        <v>43044487.7495542</v>
      </c>
      <c r="P208" s="279" t="n">
        <v>0</v>
      </c>
      <c r="Q208" s="279" t="n">
        <v>0</v>
      </c>
      <c r="R208" s="15" t="n">
        <f aca="false">O208</f>
        <v>43044487.7495542</v>
      </c>
      <c r="S208" s="6" t="n">
        <v>29534.59</v>
      </c>
      <c r="T208" s="6" t="n">
        <v>29534.59</v>
      </c>
      <c r="U208" s="66" t="n">
        <v>2023</v>
      </c>
    </row>
    <row r="209" customFormat="false" ht="12.75" hidden="false" customHeight="false" outlineLevel="0" collapsed="false">
      <c r="A209" s="66" t="n">
        <f aca="false">A208+1</f>
        <v>13</v>
      </c>
      <c r="B209" s="90" t="s">
        <v>503</v>
      </c>
      <c r="C209" s="6" t="n">
        <v>1963</v>
      </c>
      <c r="D209" s="66"/>
      <c r="E209" s="90" t="s">
        <v>1155</v>
      </c>
      <c r="F209" s="66" t="s">
        <v>932</v>
      </c>
      <c r="G209" s="66" t="s">
        <v>58</v>
      </c>
      <c r="H209" s="66" t="s">
        <v>59</v>
      </c>
      <c r="I209" s="66" t="n">
        <v>5</v>
      </c>
      <c r="J209" s="66" t="n">
        <v>4</v>
      </c>
      <c r="K209" s="64" t="n">
        <v>3458.2</v>
      </c>
      <c r="L209" s="64" t="n">
        <v>3244</v>
      </c>
      <c r="M209" s="64" t="n">
        <v>0</v>
      </c>
      <c r="N209" s="66" t="n">
        <v>81</v>
      </c>
      <c r="O209" s="262" t="n">
        <v>76985329.3908306</v>
      </c>
      <c r="P209" s="15" t="n">
        <v>0</v>
      </c>
      <c r="Q209" s="15" t="n">
        <v>0</v>
      </c>
      <c r="R209" s="15" t="n">
        <f aca="false">O209</f>
        <v>76985329.3908306</v>
      </c>
      <c r="S209" s="15" t="n">
        <f aca="false">R209/L209</f>
        <v>23731.6058541401</v>
      </c>
      <c r="T209" s="63" t="n">
        <v>35953.93</v>
      </c>
      <c r="U209" s="66" t="n">
        <v>2023</v>
      </c>
    </row>
    <row r="210" customFormat="false" ht="12.75" hidden="false" customHeight="false" outlineLevel="0" collapsed="false">
      <c r="A210" s="66" t="n">
        <f aca="false">A209+1</f>
        <v>14</v>
      </c>
      <c r="B210" s="90" t="s">
        <v>536</v>
      </c>
      <c r="C210" s="6" t="n">
        <v>1968</v>
      </c>
      <c r="D210" s="66"/>
      <c r="E210" s="90" t="s">
        <v>1156</v>
      </c>
      <c r="F210" s="66" t="s">
        <v>991</v>
      </c>
      <c r="G210" s="66" t="s">
        <v>58</v>
      </c>
      <c r="H210" s="66" t="s">
        <v>59</v>
      </c>
      <c r="I210" s="66" t="n">
        <v>5</v>
      </c>
      <c r="J210" s="66" t="n">
        <v>1</v>
      </c>
      <c r="K210" s="66" t="n">
        <v>3403.9</v>
      </c>
      <c r="L210" s="66" t="n">
        <v>3303.9</v>
      </c>
      <c r="M210" s="66"/>
      <c r="N210" s="66" t="n">
        <v>88</v>
      </c>
      <c r="O210" s="262" t="n">
        <v>46705527.6420415</v>
      </c>
      <c r="P210" s="15" t="n">
        <v>0</v>
      </c>
      <c r="Q210" s="15" t="n">
        <v>0</v>
      </c>
      <c r="R210" s="15" t="n">
        <f aca="false">O210</f>
        <v>46705527.6420415</v>
      </c>
      <c r="S210" s="15" t="n">
        <f aca="false">R210/L210</f>
        <v>14136.4834414</v>
      </c>
      <c r="T210" s="63" t="n">
        <v>22502.53</v>
      </c>
      <c r="U210" s="66" t="n">
        <v>2024</v>
      </c>
    </row>
    <row r="211" customFormat="false" ht="12.75" hidden="false" customHeight="false" outlineLevel="0" collapsed="false">
      <c r="A211" s="66" t="n">
        <f aca="false">A210+1</f>
        <v>15</v>
      </c>
      <c r="B211" s="90" t="s">
        <v>538</v>
      </c>
      <c r="C211" s="6" t="n">
        <v>1948</v>
      </c>
      <c r="D211" s="66"/>
      <c r="E211" s="90" t="s">
        <v>1157</v>
      </c>
      <c r="F211" s="66" t="s">
        <v>991</v>
      </c>
      <c r="G211" s="66" t="s">
        <v>58</v>
      </c>
      <c r="H211" s="66" t="s">
        <v>59</v>
      </c>
      <c r="I211" s="66" t="n">
        <v>5</v>
      </c>
      <c r="J211" s="66" t="n">
        <v>3</v>
      </c>
      <c r="K211" s="66" t="n">
        <v>2144.3</v>
      </c>
      <c r="L211" s="66" t="n">
        <v>1944.3</v>
      </c>
      <c r="M211" s="66"/>
      <c r="N211" s="66" t="n">
        <v>30</v>
      </c>
      <c r="O211" s="262" t="n">
        <v>38375267.5518878</v>
      </c>
      <c r="P211" s="15" t="n">
        <v>0</v>
      </c>
      <c r="Q211" s="15" t="n">
        <v>0</v>
      </c>
      <c r="R211" s="15" t="n">
        <f aca="false">O211</f>
        <v>38375267.5518878</v>
      </c>
      <c r="S211" s="15" t="n">
        <f aca="false">R211/L211</f>
        <v>19737.3180846</v>
      </c>
      <c r="T211" s="63" t="n">
        <v>35953.93</v>
      </c>
      <c r="U211" s="66" t="n">
        <v>2024</v>
      </c>
    </row>
    <row r="212" customFormat="false" ht="12.75" hidden="false" customHeight="false" outlineLevel="0" collapsed="false">
      <c r="A212" s="66" t="n">
        <f aca="false">A211+1</f>
        <v>16</v>
      </c>
      <c r="B212" s="90" t="s">
        <v>524</v>
      </c>
      <c r="C212" s="6" t="n">
        <v>1953</v>
      </c>
      <c r="D212" s="66"/>
      <c r="E212" s="90" t="s">
        <v>1158</v>
      </c>
      <c r="F212" s="66" t="s">
        <v>991</v>
      </c>
      <c r="G212" s="66" t="s">
        <v>58</v>
      </c>
      <c r="H212" s="66" t="s">
        <v>59</v>
      </c>
      <c r="I212" s="66" t="n">
        <v>2</v>
      </c>
      <c r="J212" s="66" t="n">
        <v>1</v>
      </c>
      <c r="K212" s="66" t="n">
        <v>383.2</v>
      </c>
      <c r="L212" s="66" t="n">
        <v>349.5</v>
      </c>
      <c r="M212" s="66" t="n">
        <v>0</v>
      </c>
      <c r="N212" s="66" t="n">
        <v>8</v>
      </c>
      <c r="O212" s="262" t="n">
        <v>9087265.0608</v>
      </c>
      <c r="P212" s="15" t="n">
        <v>0</v>
      </c>
      <c r="Q212" s="15" t="n">
        <v>0</v>
      </c>
      <c r="R212" s="15" t="n">
        <f aca="false">O212</f>
        <v>9087265.0608</v>
      </c>
      <c r="S212" s="15" t="n">
        <f aca="false">R212/L212</f>
        <v>26000.7584</v>
      </c>
      <c r="T212" s="63" t="n">
        <v>40754.38</v>
      </c>
      <c r="U212" s="66" t="n">
        <v>2024</v>
      </c>
    </row>
    <row r="213" customFormat="false" ht="12.75" hidden="false" customHeight="false" outlineLevel="0" collapsed="false">
      <c r="A213" s="66" t="n">
        <f aca="false">A212+1</f>
        <v>17</v>
      </c>
      <c r="B213" s="90" t="s">
        <v>529</v>
      </c>
      <c r="C213" s="6" t="n">
        <v>1966</v>
      </c>
      <c r="D213" s="66"/>
      <c r="E213" s="90" t="s">
        <v>1159</v>
      </c>
      <c r="F213" s="66" t="s">
        <v>991</v>
      </c>
      <c r="G213" s="66" t="s">
        <v>58</v>
      </c>
      <c r="H213" s="66" t="s">
        <v>59</v>
      </c>
      <c r="I213" s="66" t="n">
        <v>4</v>
      </c>
      <c r="J213" s="66" t="n">
        <v>2</v>
      </c>
      <c r="K213" s="66" t="n">
        <v>1449.4</v>
      </c>
      <c r="L213" s="66" t="n">
        <v>1339</v>
      </c>
      <c r="M213" s="66" t="n">
        <v>1317.41</v>
      </c>
      <c r="N213" s="66" t="n">
        <v>33</v>
      </c>
      <c r="O213" s="262" t="n">
        <v>40341967.590574</v>
      </c>
      <c r="P213" s="15" t="n">
        <v>0</v>
      </c>
      <c r="Q213" s="15" t="n">
        <v>0</v>
      </c>
      <c r="R213" s="15" t="n">
        <f aca="false">O213</f>
        <v>40341967.590574</v>
      </c>
      <c r="S213" s="15" t="n">
        <f aca="false">R213/L213</f>
        <v>30128.429866</v>
      </c>
      <c r="T213" s="63" t="n">
        <v>29534.59</v>
      </c>
      <c r="U213" s="66" t="n">
        <v>2024</v>
      </c>
    </row>
    <row r="214" customFormat="false" ht="12.75" hidden="false" customHeight="false" outlineLevel="0" collapsed="false">
      <c r="A214" s="66" t="n">
        <f aca="false">A213+1</f>
        <v>18</v>
      </c>
      <c r="B214" s="90" t="s">
        <v>530</v>
      </c>
      <c r="C214" s="6" t="n">
        <v>1950</v>
      </c>
      <c r="D214" s="66"/>
      <c r="E214" s="90" t="s">
        <v>1160</v>
      </c>
      <c r="F214" s="66" t="s">
        <v>991</v>
      </c>
      <c r="G214" s="66" t="s">
        <v>58</v>
      </c>
      <c r="H214" s="66" t="s">
        <v>303</v>
      </c>
      <c r="I214" s="66" t="n">
        <v>2</v>
      </c>
      <c r="J214" s="66" t="n">
        <v>2</v>
      </c>
      <c r="K214" s="66" t="n">
        <v>565.4</v>
      </c>
      <c r="L214" s="66" t="n">
        <v>535.4</v>
      </c>
      <c r="M214" s="66" t="n">
        <v>385</v>
      </c>
      <c r="N214" s="66" t="n">
        <v>10</v>
      </c>
      <c r="O214" s="262" t="n">
        <v>28554391.7069996</v>
      </c>
      <c r="P214" s="15" t="n">
        <v>0</v>
      </c>
      <c r="Q214" s="15" t="n">
        <v>0</v>
      </c>
      <c r="R214" s="15" t="n">
        <f aca="false">O214</f>
        <v>28554391.7069996</v>
      </c>
      <c r="S214" s="15" t="n">
        <f aca="false">R214/L214</f>
        <v>53332.819774</v>
      </c>
      <c r="T214" s="63" t="n">
        <v>50390.42</v>
      </c>
      <c r="U214" s="66" t="n">
        <v>2024</v>
      </c>
    </row>
    <row r="215" customFormat="false" ht="12.75" hidden="false" customHeight="false" outlineLevel="0" collapsed="false">
      <c r="A215" s="66" t="n">
        <f aca="false">A214+1</f>
        <v>19</v>
      </c>
      <c r="B215" s="90" t="s">
        <v>535</v>
      </c>
      <c r="C215" s="6" t="n">
        <v>1956</v>
      </c>
      <c r="D215" s="66"/>
      <c r="E215" s="90" t="s">
        <v>1161</v>
      </c>
      <c r="F215" s="66" t="s">
        <v>991</v>
      </c>
      <c r="G215" s="66" t="s">
        <v>58</v>
      </c>
      <c r="H215" s="66" t="s">
        <v>59</v>
      </c>
      <c r="I215" s="66" t="n">
        <v>4</v>
      </c>
      <c r="J215" s="66" t="n">
        <v>3</v>
      </c>
      <c r="K215" s="66" t="n">
        <v>2392.54</v>
      </c>
      <c r="L215" s="66" t="n">
        <v>2277</v>
      </c>
      <c r="M215" s="66"/>
      <c r="N215" s="66" t="n">
        <v>73</v>
      </c>
      <c r="O215" s="262" t="n">
        <v>44941873.2786342</v>
      </c>
      <c r="P215" s="15" t="n">
        <v>0</v>
      </c>
      <c r="Q215" s="15" t="n">
        <v>0</v>
      </c>
      <c r="R215" s="15" t="n">
        <f aca="false">O215</f>
        <v>44941873.2786342</v>
      </c>
      <c r="S215" s="15" t="n">
        <f aca="false">R215/L215</f>
        <v>19737.3180846</v>
      </c>
      <c r="T215" s="63" t="n">
        <v>35953.93</v>
      </c>
      <c r="U215" s="66" t="n">
        <v>2024</v>
      </c>
    </row>
    <row r="216" customFormat="false" ht="12.75" hidden="false" customHeight="false" outlineLevel="0" collapsed="false">
      <c r="A216" s="66" t="n">
        <f aca="false">A215+1</f>
        <v>20</v>
      </c>
      <c r="B216" s="90" t="s">
        <v>526</v>
      </c>
      <c r="C216" s="6" t="n">
        <v>1954</v>
      </c>
      <c r="D216" s="66"/>
      <c r="E216" s="90" t="s">
        <v>1162</v>
      </c>
      <c r="F216" s="66" t="s">
        <v>991</v>
      </c>
      <c r="G216" s="66" t="s">
        <v>58</v>
      </c>
      <c r="H216" s="66" t="s">
        <v>59</v>
      </c>
      <c r="I216" s="66" t="n">
        <v>2</v>
      </c>
      <c r="J216" s="66" t="n">
        <v>2</v>
      </c>
      <c r="K216" s="66" t="n">
        <v>733.4</v>
      </c>
      <c r="L216" s="66" t="n">
        <v>666</v>
      </c>
      <c r="M216" s="66" t="n">
        <v>666</v>
      </c>
      <c r="N216" s="66" t="n">
        <v>12</v>
      </c>
      <c r="O216" s="262" t="n">
        <v>17316505.0944</v>
      </c>
      <c r="P216" s="15" t="n">
        <v>0</v>
      </c>
      <c r="Q216" s="15" t="n">
        <v>0</v>
      </c>
      <c r="R216" s="15" t="n">
        <f aca="false">O216</f>
        <v>17316505.0944</v>
      </c>
      <c r="S216" s="15" t="n">
        <f aca="false">R216/L216</f>
        <v>26000.7584</v>
      </c>
      <c r="T216" s="63" t="n">
        <v>40754.38</v>
      </c>
      <c r="U216" s="66" t="n">
        <v>2024</v>
      </c>
    </row>
    <row r="217" customFormat="false" ht="12.75" hidden="false" customHeight="false" outlineLevel="0" collapsed="false">
      <c r="A217" s="66" t="n">
        <f aca="false">A216+1</f>
        <v>21</v>
      </c>
      <c r="B217" s="90" t="s">
        <v>525</v>
      </c>
      <c r="C217" s="6" t="n">
        <v>1954</v>
      </c>
      <c r="D217" s="66"/>
      <c r="E217" s="90" t="s">
        <v>1163</v>
      </c>
      <c r="F217" s="66" t="s">
        <v>991</v>
      </c>
      <c r="G217" s="66" t="s">
        <v>58</v>
      </c>
      <c r="H217" s="66" t="s">
        <v>59</v>
      </c>
      <c r="I217" s="66" t="n">
        <v>2</v>
      </c>
      <c r="J217" s="66" t="n">
        <v>2</v>
      </c>
      <c r="K217" s="66" t="n">
        <v>739.5</v>
      </c>
      <c r="L217" s="66" t="n">
        <v>673.2</v>
      </c>
      <c r="M217" s="66" t="n">
        <v>673.2</v>
      </c>
      <c r="N217" s="66" t="n">
        <v>12</v>
      </c>
      <c r="O217" s="262" t="n">
        <v>17503710.55488</v>
      </c>
      <c r="P217" s="15" t="n">
        <v>0</v>
      </c>
      <c r="Q217" s="15" t="n">
        <v>0</v>
      </c>
      <c r="R217" s="15" t="n">
        <f aca="false">O217</f>
        <v>17503710.55488</v>
      </c>
      <c r="S217" s="15" t="n">
        <f aca="false">R217/L217</f>
        <v>26000.7584</v>
      </c>
      <c r="T217" s="6" t="n">
        <v>40754.38</v>
      </c>
      <c r="U217" s="66" t="n">
        <v>2024</v>
      </c>
    </row>
    <row r="218" customFormat="false" ht="12.75" hidden="false" customHeight="false" outlineLevel="0" collapsed="false">
      <c r="A218" s="66" t="n">
        <f aca="false">A217+1</f>
        <v>22</v>
      </c>
      <c r="B218" s="90" t="s">
        <v>527</v>
      </c>
      <c r="C218" s="6" t="n">
        <v>1954</v>
      </c>
      <c r="D218" s="66"/>
      <c r="E218" s="90" t="s">
        <v>1164</v>
      </c>
      <c r="F218" s="66" t="s">
        <v>991</v>
      </c>
      <c r="G218" s="66" t="s">
        <v>58</v>
      </c>
      <c r="H218" s="66" t="s">
        <v>59</v>
      </c>
      <c r="I218" s="66" t="n">
        <v>2</v>
      </c>
      <c r="J218" s="66" t="n">
        <v>2</v>
      </c>
      <c r="K218" s="66" t="n">
        <v>677.8</v>
      </c>
      <c r="L218" s="66" t="n">
        <v>675.8</v>
      </c>
      <c r="M218" s="66" t="n">
        <v>0</v>
      </c>
      <c r="N218" s="66" t="n">
        <v>12</v>
      </c>
      <c r="O218" s="262" t="n">
        <v>17571312.52672</v>
      </c>
      <c r="P218" s="15" t="n">
        <v>0</v>
      </c>
      <c r="Q218" s="15" t="n">
        <v>0</v>
      </c>
      <c r="R218" s="15" t="n">
        <f aca="false">O218</f>
        <v>17571312.52672</v>
      </c>
      <c r="S218" s="15" t="n">
        <f aca="false">R218/L218</f>
        <v>26000.7584</v>
      </c>
      <c r="T218" s="6" t="n">
        <v>40754.38</v>
      </c>
      <c r="U218" s="66" t="n">
        <v>2024</v>
      </c>
    </row>
    <row r="219" customFormat="false" ht="12.75" hidden="false" customHeight="false" outlineLevel="0" collapsed="false">
      <c r="A219" s="66" t="n">
        <f aca="false">A218+1</f>
        <v>23</v>
      </c>
      <c r="B219" s="90" t="s">
        <v>528</v>
      </c>
      <c r="C219" s="6" t="n">
        <v>1954</v>
      </c>
      <c r="D219" s="66"/>
      <c r="E219" s="90" t="s">
        <v>1164</v>
      </c>
      <c r="F219" s="66" t="s">
        <v>991</v>
      </c>
      <c r="G219" s="66" t="s">
        <v>58</v>
      </c>
      <c r="H219" s="66" t="s">
        <v>59</v>
      </c>
      <c r="I219" s="66" t="n">
        <v>2</v>
      </c>
      <c r="J219" s="66" t="n">
        <v>1</v>
      </c>
      <c r="K219" s="66" t="n">
        <v>385.5</v>
      </c>
      <c r="L219" s="66" t="n">
        <v>352.5</v>
      </c>
      <c r="M219" s="66" t="n">
        <v>0</v>
      </c>
      <c r="N219" s="66" t="n">
        <v>8</v>
      </c>
      <c r="O219" s="262" t="n">
        <v>11612263.378965</v>
      </c>
      <c r="P219" s="15" t="n">
        <v>0</v>
      </c>
      <c r="Q219" s="15" t="n">
        <v>0</v>
      </c>
      <c r="R219" s="15" t="n">
        <f aca="false">O219</f>
        <v>11612263.378965</v>
      </c>
      <c r="S219" s="15" t="n">
        <f aca="false">R219/L219</f>
        <v>32942.591146</v>
      </c>
      <c r="T219" s="6" t="n">
        <v>32358.56</v>
      </c>
      <c r="U219" s="66" t="n">
        <v>2024</v>
      </c>
    </row>
    <row r="220" customFormat="false" ht="12.75" hidden="false" customHeight="true" outlineLevel="0" collapsed="false">
      <c r="A220" s="27" t="s">
        <v>938</v>
      </c>
      <c r="B220" s="27"/>
      <c r="C220" s="29"/>
      <c r="D220" s="80"/>
      <c r="E220" s="83"/>
      <c r="F220" s="80"/>
      <c r="G220" s="29"/>
      <c r="H220" s="27"/>
      <c r="I220" s="29"/>
      <c r="J220" s="30"/>
      <c r="K220" s="32"/>
      <c r="L220" s="32"/>
      <c r="M220" s="32"/>
      <c r="N220" s="32"/>
      <c r="O220" s="207" t="n">
        <f aca="false">SUM(O197:O219)</f>
        <v>847680187.160477</v>
      </c>
      <c r="P220" s="32"/>
      <c r="Q220" s="32"/>
      <c r="R220" s="32"/>
      <c r="S220" s="83"/>
      <c r="T220" s="83"/>
      <c r="U220" s="29"/>
    </row>
    <row r="221" customFormat="false" ht="13.5" hidden="false" customHeight="true" outlineLevel="0" collapsed="false">
      <c r="A221" s="260" t="s">
        <v>544</v>
      </c>
      <c r="B221" s="43"/>
      <c r="C221" s="44"/>
      <c r="D221" s="6"/>
      <c r="E221" s="45"/>
      <c r="F221" s="6"/>
      <c r="G221" s="6"/>
      <c r="H221" s="45"/>
      <c r="I221" s="6"/>
      <c r="J221" s="46"/>
      <c r="K221" s="15"/>
      <c r="L221" s="15"/>
      <c r="M221" s="15"/>
      <c r="N221" s="46"/>
      <c r="O221" s="15"/>
      <c r="P221" s="15"/>
      <c r="Q221" s="15"/>
      <c r="R221" s="47"/>
      <c r="S221" s="69"/>
      <c r="T221" s="45"/>
      <c r="U221" s="6"/>
    </row>
    <row r="222" customFormat="false" ht="24" hidden="false" customHeight="false" outlineLevel="0" collapsed="false">
      <c r="A222" s="6" t="n">
        <v>1</v>
      </c>
      <c r="B222" s="45" t="s">
        <v>600</v>
      </c>
      <c r="C222" s="6" t="n">
        <v>1939</v>
      </c>
      <c r="D222" s="6"/>
      <c r="E222" s="45" t="s">
        <v>1165</v>
      </c>
      <c r="F222" s="6" t="s">
        <v>1166</v>
      </c>
      <c r="G222" s="6" t="s">
        <v>58</v>
      </c>
      <c r="H222" s="6" t="s">
        <v>321</v>
      </c>
      <c r="I222" s="6" t="n">
        <v>2</v>
      </c>
      <c r="J222" s="6" t="n">
        <v>3</v>
      </c>
      <c r="K222" s="15" t="n">
        <v>510.9</v>
      </c>
      <c r="L222" s="15" t="n">
        <v>483.9</v>
      </c>
      <c r="M222" s="15" t="n">
        <v>391.9</v>
      </c>
      <c r="N222" s="6" t="n">
        <v>6</v>
      </c>
      <c r="O222" s="51" t="n">
        <v>12888087.30112</v>
      </c>
      <c r="P222" s="15" t="n">
        <v>0</v>
      </c>
      <c r="Q222" s="15" t="n">
        <v>0</v>
      </c>
      <c r="R222" s="15" t="n">
        <f aca="false">O222</f>
        <v>12888087.30112</v>
      </c>
      <c r="S222" s="240" t="n">
        <f aca="false">R222/L222</f>
        <v>26633.7823953709</v>
      </c>
      <c r="T222" s="63" t="n">
        <v>11111.76</v>
      </c>
      <c r="U222" s="6" t="n">
        <v>2024</v>
      </c>
    </row>
    <row r="223" customFormat="false" ht="24" hidden="false" customHeight="false" outlineLevel="0" collapsed="false">
      <c r="A223" s="6" t="n">
        <f aca="false">A222+1</f>
        <v>2</v>
      </c>
      <c r="B223" s="45" t="s">
        <v>1167</v>
      </c>
      <c r="C223" s="6" t="n">
        <v>1965</v>
      </c>
      <c r="D223" s="6"/>
      <c r="E223" s="6" t="s">
        <v>1168</v>
      </c>
      <c r="F223" s="6" t="s">
        <v>1037</v>
      </c>
      <c r="G223" s="6" t="s">
        <v>58</v>
      </c>
      <c r="H223" s="6" t="s">
        <v>79</v>
      </c>
      <c r="I223" s="6" t="n">
        <v>2</v>
      </c>
      <c r="J223" s="46" t="n">
        <v>2</v>
      </c>
      <c r="K223" s="6" t="n">
        <v>410</v>
      </c>
      <c r="L223" s="6" t="n">
        <v>369</v>
      </c>
      <c r="M223" s="6" t="n">
        <v>276.8</v>
      </c>
      <c r="N223" s="46" t="n">
        <v>8</v>
      </c>
      <c r="O223" s="51" t="n">
        <v>2560666.05</v>
      </c>
      <c r="P223" s="15" t="n">
        <v>0</v>
      </c>
      <c r="Q223" s="15" t="n">
        <v>0</v>
      </c>
      <c r="R223" s="15" t="n">
        <v>5206071.11</v>
      </c>
      <c r="S223" s="51" t="n">
        <v>14108.5937940379</v>
      </c>
      <c r="T223" s="67" t="n">
        <v>11111.76</v>
      </c>
      <c r="U223" s="6" t="n">
        <v>2024</v>
      </c>
    </row>
    <row r="224" customFormat="false" ht="24" hidden="false" customHeight="false" outlineLevel="0" collapsed="false">
      <c r="A224" s="6" t="n">
        <f aca="false">A223+1</f>
        <v>3</v>
      </c>
      <c r="B224" s="45" t="s">
        <v>1169</v>
      </c>
      <c r="C224" s="6" t="n">
        <v>1962</v>
      </c>
      <c r="D224" s="6"/>
      <c r="E224" s="6" t="s">
        <v>1170</v>
      </c>
      <c r="F224" s="6" t="s">
        <v>944</v>
      </c>
      <c r="G224" s="6" t="s">
        <v>58</v>
      </c>
      <c r="H224" s="6" t="s">
        <v>59</v>
      </c>
      <c r="I224" s="6" t="n">
        <v>2</v>
      </c>
      <c r="J224" s="46" t="n">
        <v>2</v>
      </c>
      <c r="K224" s="6" t="n">
        <v>962.9</v>
      </c>
      <c r="L224" s="6" t="n">
        <v>910.1</v>
      </c>
      <c r="M224" s="6" t="n">
        <v>775.5</v>
      </c>
      <c r="N224" s="46" t="n">
        <v>23</v>
      </c>
      <c r="O224" s="51" t="n">
        <v>33268633.0131998</v>
      </c>
      <c r="P224" s="15" t="n">
        <v>0</v>
      </c>
      <c r="Q224" s="15" t="n">
        <v>0</v>
      </c>
      <c r="R224" s="15" t="n">
        <f aca="false">O224</f>
        <v>33268633.0131998</v>
      </c>
      <c r="S224" s="67" t="n">
        <f aca="false">R224/L224</f>
        <v>36554.920352928</v>
      </c>
      <c r="T224" s="67" t="n">
        <v>40754.38</v>
      </c>
      <c r="U224" s="6" t="n">
        <v>2024</v>
      </c>
    </row>
    <row r="225" customFormat="false" ht="13.5" hidden="false" customHeight="true" outlineLevel="0" collapsed="false">
      <c r="A225" s="6" t="n">
        <f aca="false">A224+1</f>
        <v>4</v>
      </c>
      <c r="B225" s="45" t="s">
        <v>1171</v>
      </c>
      <c r="C225" s="58" t="n">
        <v>1939</v>
      </c>
      <c r="D225" s="6"/>
      <c r="E225" s="45" t="s">
        <v>1172</v>
      </c>
      <c r="F225" s="6" t="s">
        <v>944</v>
      </c>
      <c r="G225" s="6" t="s">
        <v>58</v>
      </c>
      <c r="H225" s="6" t="s">
        <v>79</v>
      </c>
      <c r="I225" s="6" t="n">
        <v>2</v>
      </c>
      <c r="J225" s="6" t="n">
        <v>1</v>
      </c>
      <c r="K225" s="15" t="n">
        <v>332</v>
      </c>
      <c r="L225" s="15" t="n">
        <v>296.7</v>
      </c>
      <c r="M225" s="15" t="n">
        <v>267.3</v>
      </c>
      <c r="N225" s="6" t="n">
        <v>5</v>
      </c>
      <c r="O225" s="51" t="n">
        <v>10928134.8961935</v>
      </c>
      <c r="P225" s="55" t="n">
        <v>0</v>
      </c>
      <c r="Q225" s="55" t="n">
        <v>0</v>
      </c>
      <c r="R225" s="55" t="n">
        <f aca="false">O225</f>
        <v>10928134.8961935</v>
      </c>
      <c r="S225" s="280" t="n">
        <f aca="false">R225/L225</f>
        <v>36832.271305</v>
      </c>
      <c r="T225" s="63" t="n">
        <v>40754.38</v>
      </c>
      <c r="U225" s="6" t="n">
        <v>2023</v>
      </c>
    </row>
    <row r="226" customFormat="false" ht="13.5" hidden="false" customHeight="true" outlineLevel="0" collapsed="false">
      <c r="A226" s="6" t="n">
        <f aca="false">A225+1</f>
        <v>5</v>
      </c>
      <c r="B226" s="45" t="s">
        <v>1173</v>
      </c>
      <c r="C226" s="6" t="n">
        <v>1939</v>
      </c>
      <c r="D226" s="6"/>
      <c r="E226" s="45" t="s">
        <v>1174</v>
      </c>
      <c r="F226" s="6" t="s">
        <v>944</v>
      </c>
      <c r="G226" s="6" t="s">
        <v>58</v>
      </c>
      <c r="H226" s="6" t="s">
        <v>429</v>
      </c>
      <c r="I226" s="6" t="n">
        <v>2</v>
      </c>
      <c r="J226" s="6" t="n">
        <v>0</v>
      </c>
      <c r="K226" s="15" t="n">
        <v>77</v>
      </c>
      <c r="L226" s="15" t="n">
        <v>77</v>
      </c>
      <c r="M226" s="15" t="n">
        <v>76.6</v>
      </c>
      <c r="N226" s="6" t="n">
        <v>3</v>
      </c>
      <c r="O226" s="51" t="n">
        <v>1648155.09397</v>
      </c>
      <c r="P226" s="55" t="n">
        <v>0</v>
      </c>
      <c r="Q226" s="55" t="n">
        <v>0</v>
      </c>
      <c r="R226" s="55" t="n">
        <f aca="false">O226</f>
        <v>1648155.09397</v>
      </c>
      <c r="S226" s="280" t="n">
        <f aca="false">R226/L226</f>
        <v>21404.61161</v>
      </c>
      <c r="T226" s="63" t="n">
        <v>32358.56</v>
      </c>
      <c r="U226" s="6" t="n">
        <v>2023</v>
      </c>
    </row>
    <row r="227" customFormat="false" ht="13.5" hidden="false" customHeight="true" outlineLevel="0" collapsed="false">
      <c r="A227" s="6" t="n">
        <f aca="false">A226+1</f>
        <v>6</v>
      </c>
      <c r="B227" s="45" t="s">
        <v>1175</v>
      </c>
      <c r="C227" s="6" t="n">
        <v>1939</v>
      </c>
      <c r="D227" s="6"/>
      <c r="E227" s="45" t="s">
        <v>1176</v>
      </c>
      <c r="F227" s="6" t="s">
        <v>944</v>
      </c>
      <c r="G227" s="6" t="s">
        <v>58</v>
      </c>
      <c r="H227" s="6" t="s">
        <v>429</v>
      </c>
      <c r="I227" s="6" t="n">
        <v>2</v>
      </c>
      <c r="J227" s="6" t="n">
        <v>1</v>
      </c>
      <c r="K227" s="15" t="n">
        <v>174</v>
      </c>
      <c r="L227" s="15" t="n">
        <v>148</v>
      </c>
      <c r="M227" s="15" t="n">
        <v>148</v>
      </c>
      <c r="N227" s="6" t="n">
        <v>3</v>
      </c>
      <c r="O227" s="51" t="n">
        <v>3724402.42014</v>
      </c>
      <c r="P227" s="55" t="n">
        <v>0</v>
      </c>
      <c r="Q227" s="55" t="n">
        <v>0</v>
      </c>
      <c r="R227" s="55" t="n">
        <f aca="false">O227</f>
        <v>3724402.42014</v>
      </c>
      <c r="S227" s="280" t="n">
        <f aca="false">R227/L227</f>
        <v>25164.8812171622</v>
      </c>
      <c r="T227" s="63" t="n">
        <v>32358.56</v>
      </c>
      <c r="U227" s="6" t="n">
        <v>2023</v>
      </c>
    </row>
    <row r="228" customFormat="false" ht="38.25" hidden="false" customHeight="true" outlineLevel="0" collapsed="false">
      <c r="A228" s="6" t="n">
        <f aca="false">A227+1</f>
        <v>7</v>
      </c>
      <c r="B228" s="45" t="s">
        <v>545</v>
      </c>
      <c r="C228" s="58" t="n">
        <v>1951</v>
      </c>
      <c r="D228" s="6"/>
      <c r="E228" s="45" t="s">
        <v>1177</v>
      </c>
      <c r="F228" s="6" t="s">
        <v>944</v>
      </c>
      <c r="G228" s="6" t="s">
        <v>58</v>
      </c>
      <c r="H228" s="6" t="s">
        <v>429</v>
      </c>
      <c r="I228" s="6" t="n">
        <v>2</v>
      </c>
      <c r="J228" s="6" t="n">
        <v>2</v>
      </c>
      <c r="K228" s="15" t="n">
        <v>829.7</v>
      </c>
      <c r="L228" s="15" t="n">
        <v>510.8</v>
      </c>
      <c r="M228" s="15" t="n">
        <v>510.8</v>
      </c>
      <c r="N228" s="6" t="n">
        <v>8</v>
      </c>
      <c r="O228" s="51" t="n">
        <v>25955700.6177928</v>
      </c>
      <c r="P228" s="55" t="n">
        <v>0</v>
      </c>
      <c r="Q228" s="55" t="n">
        <v>0</v>
      </c>
      <c r="R228" s="55" t="n">
        <f aca="false">O228</f>
        <v>25955700.6177928</v>
      </c>
      <c r="S228" s="6" t="n">
        <v>50390.42</v>
      </c>
      <c r="T228" s="63" t="n">
        <v>50390.42</v>
      </c>
      <c r="U228" s="6" t="n">
        <v>2022</v>
      </c>
    </row>
    <row r="229" customFormat="false" ht="24" hidden="false" customHeight="false" outlineLevel="0" collapsed="false">
      <c r="A229" s="6" t="n">
        <f aca="false">A228+1</f>
        <v>8</v>
      </c>
      <c r="B229" s="45" t="s">
        <v>599</v>
      </c>
      <c r="C229" s="6" t="n">
        <v>1965</v>
      </c>
      <c r="D229" s="6"/>
      <c r="E229" s="6" t="s">
        <v>1178</v>
      </c>
      <c r="F229" s="6" t="s">
        <v>944</v>
      </c>
      <c r="G229" s="6" t="s">
        <v>58</v>
      </c>
      <c r="H229" s="6" t="s">
        <v>59</v>
      </c>
      <c r="I229" s="6" t="n">
        <v>2</v>
      </c>
      <c r="J229" s="46" t="n">
        <v>2</v>
      </c>
      <c r="K229" s="6" t="n">
        <v>368.3</v>
      </c>
      <c r="L229" s="6" t="n">
        <v>356.9</v>
      </c>
      <c r="M229" s="6" t="n">
        <v>276.2</v>
      </c>
      <c r="N229" s="46" t="n">
        <v>9</v>
      </c>
      <c r="O229" s="51" t="n">
        <v>15563322.043</v>
      </c>
      <c r="P229" s="15" t="n">
        <v>0</v>
      </c>
      <c r="Q229" s="15" t="n">
        <v>0</v>
      </c>
      <c r="R229" s="15" t="n">
        <f aca="false">O229</f>
        <v>15563322.043</v>
      </c>
      <c r="S229" s="51" t="n">
        <f aca="false">R229/L229</f>
        <v>43606.9544494256</v>
      </c>
      <c r="T229" s="67" t="n">
        <v>40754.38</v>
      </c>
      <c r="U229" s="6" t="n">
        <v>2024</v>
      </c>
    </row>
    <row r="230" customFormat="false" ht="24" hidden="false" customHeight="false" outlineLevel="0" collapsed="false">
      <c r="A230" s="6" t="n">
        <f aca="false">A229+1</f>
        <v>9</v>
      </c>
      <c r="B230" s="45" t="s">
        <v>598</v>
      </c>
      <c r="C230" s="6" t="n">
        <v>1965</v>
      </c>
      <c r="D230" s="6"/>
      <c r="E230" s="45" t="s">
        <v>1179</v>
      </c>
      <c r="F230" s="6" t="s">
        <v>944</v>
      </c>
      <c r="G230" s="6" t="s">
        <v>58</v>
      </c>
      <c r="H230" s="6" t="s">
        <v>59</v>
      </c>
      <c r="I230" s="6" t="n">
        <v>2</v>
      </c>
      <c r="J230" s="46" t="n">
        <v>2</v>
      </c>
      <c r="K230" s="15" t="n">
        <v>368.6</v>
      </c>
      <c r="L230" s="15" t="n">
        <v>356.9</v>
      </c>
      <c r="M230" s="15" t="n">
        <v>0</v>
      </c>
      <c r="N230" s="6" t="n">
        <v>8</v>
      </c>
      <c r="O230" s="51" t="n">
        <v>13489704.35</v>
      </c>
      <c r="P230" s="15" t="n">
        <v>0</v>
      </c>
      <c r="Q230" s="15" t="n">
        <v>0</v>
      </c>
      <c r="R230" s="15" t="n">
        <f aca="false">O230</f>
        <v>13489704.35</v>
      </c>
      <c r="S230" s="15" t="n">
        <f aca="false">R230/L230</f>
        <v>37796.874054357</v>
      </c>
      <c r="T230" s="67" t="n">
        <v>32807.24</v>
      </c>
      <c r="U230" s="6" t="n">
        <v>2024</v>
      </c>
    </row>
    <row r="231" customFormat="false" ht="13.5" hidden="false" customHeight="true" outlineLevel="0" collapsed="false">
      <c r="A231" s="6" t="n">
        <f aca="false">A230+1</f>
        <v>10</v>
      </c>
      <c r="B231" s="45" t="s">
        <v>562</v>
      </c>
      <c r="C231" s="6" t="n">
        <v>1946</v>
      </c>
      <c r="D231" s="6"/>
      <c r="E231" s="45" t="s">
        <v>1180</v>
      </c>
      <c r="F231" s="6" t="s">
        <v>944</v>
      </c>
      <c r="G231" s="6" t="s">
        <v>58</v>
      </c>
      <c r="H231" s="6" t="s">
        <v>59</v>
      </c>
      <c r="I231" s="6" t="n">
        <v>5</v>
      </c>
      <c r="J231" s="6" t="n">
        <v>2</v>
      </c>
      <c r="K231" s="15" t="n">
        <v>2563.1</v>
      </c>
      <c r="L231" s="15" t="n">
        <v>2264.7</v>
      </c>
      <c r="M231" s="15" t="n">
        <v>2264.7</v>
      </c>
      <c r="N231" s="6" t="n">
        <v>32</v>
      </c>
      <c r="O231" s="51" t="n">
        <v>59097458.493265</v>
      </c>
      <c r="P231" s="15" t="n">
        <v>0</v>
      </c>
      <c r="Q231" s="15" t="n">
        <v>0</v>
      </c>
      <c r="R231" s="55" t="n">
        <f aca="false">O231</f>
        <v>59097458.493265</v>
      </c>
      <c r="S231" s="15" t="n">
        <f aca="false">R231/L231</f>
        <v>26095.0494517</v>
      </c>
      <c r="T231" s="63" t="n">
        <v>35854.51</v>
      </c>
      <c r="U231" s="6" t="n">
        <v>2023</v>
      </c>
    </row>
    <row r="232" customFormat="false" ht="13.5" hidden="false" customHeight="true" outlineLevel="0" collapsed="false">
      <c r="A232" s="6" t="n">
        <f aca="false">A231+1</f>
        <v>11</v>
      </c>
      <c r="B232" s="45" t="s">
        <v>588</v>
      </c>
      <c r="C232" s="6" t="n">
        <v>1939</v>
      </c>
      <c r="D232" s="6"/>
      <c r="E232" s="45" t="s">
        <v>1181</v>
      </c>
      <c r="F232" s="6" t="s">
        <v>952</v>
      </c>
      <c r="G232" s="6" t="s">
        <v>58</v>
      </c>
      <c r="H232" s="6" t="s">
        <v>59</v>
      </c>
      <c r="I232" s="6" t="n">
        <v>5</v>
      </c>
      <c r="J232" s="6" t="n">
        <v>1</v>
      </c>
      <c r="K232" s="15" t="n">
        <v>1745</v>
      </c>
      <c r="L232" s="15" t="n">
        <v>1443</v>
      </c>
      <c r="M232" s="15" t="n">
        <v>0</v>
      </c>
      <c r="N232" s="6" t="n">
        <v>28</v>
      </c>
      <c r="O232" s="51" t="n">
        <v>45346297.300122</v>
      </c>
      <c r="P232" s="55" t="n">
        <v>0</v>
      </c>
      <c r="Q232" s="55" t="n">
        <v>0</v>
      </c>
      <c r="R232" s="55" t="n">
        <f aca="false">O232</f>
        <v>45346297.300122</v>
      </c>
      <c r="S232" s="280" t="n">
        <f aca="false">R232/L232</f>
        <v>31425.015454</v>
      </c>
      <c r="T232" s="63" t="n">
        <v>33376.04</v>
      </c>
      <c r="U232" s="6" t="n">
        <v>2023</v>
      </c>
    </row>
    <row r="233" customFormat="false" ht="46.5" hidden="false" customHeight="true" outlineLevel="0" collapsed="false">
      <c r="A233" s="6" t="n">
        <f aca="false">A232+1</f>
        <v>12</v>
      </c>
      <c r="B233" s="90" t="s">
        <v>592</v>
      </c>
      <c r="C233" s="6" t="s">
        <v>492</v>
      </c>
      <c r="D233" s="6"/>
      <c r="E233" s="6" t="s">
        <v>1182</v>
      </c>
      <c r="F233" s="6" t="s">
        <v>952</v>
      </c>
      <c r="G233" s="6" t="s">
        <v>58</v>
      </c>
      <c r="H233" s="6" t="s">
        <v>59</v>
      </c>
      <c r="I233" s="6" t="n">
        <v>6</v>
      </c>
      <c r="J233" s="6" t="n">
        <v>2</v>
      </c>
      <c r="K233" s="15" t="n">
        <v>1855</v>
      </c>
      <c r="L233" s="15" t="n">
        <v>1236.4</v>
      </c>
      <c r="M233" s="15" t="n">
        <v>0</v>
      </c>
      <c r="N233" s="6" t="n">
        <v>29</v>
      </c>
      <c r="O233" s="51" t="n">
        <v>21300661.0212044</v>
      </c>
      <c r="P233" s="15" t="n">
        <v>0</v>
      </c>
      <c r="Q233" s="15" t="n">
        <v>0</v>
      </c>
      <c r="R233" s="15" t="n">
        <f aca="false">O233</f>
        <v>21300661.0212044</v>
      </c>
      <c r="S233" s="15" t="n">
        <f aca="false">R233/L233</f>
        <v>17227.969121</v>
      </c>
      <c r="T233" s="63" t="n">
        <v>40754.38</v>
      </c>
      <c r="U233" s="6" t="n">
        <v>2024</v>
      </c>
    </row>
    <row r="234" customFormat="false" ht="22.5" hidden="false" customHeight="true" outlineLevel="0" collapsed="false">
      <c r="A234" s="6" t="n">
        <f aca="false">A233+1</f>
        <v>13</v>
      </c>
      <c r="B234" s="45" t="s">
        <v>552</v>
      </c>
      <c r="C234" s="6" t="n">
        <v>1939</v>
      </c>
      <c r="D234" s="6"/>
      <c r="E234" s="45" t="s">
        <v>1183</v>
      </c>
      <c r="F234" s="6" t="s">
        <v>952</v>
      </c>
      <c r="G234" s="6" t="s">
        <v>58</v>
      </c>
      <c r="H234" s="6" t="s">
        <v>429</v>
      </c>
      <c r="I234" s="6" t="n">
        <v>2</v>
      </c>
      <c r="J234" s="6" t="n">
        <v>0</v>
      </c>
      <c r="K234" s="15" t="n">
        <v>75</v>
      </c>
      <c r="L234" s="15" t="n">
        <v>75</v>
      </c>
      <c r="M234" s="15" t="n">
        <v>75</v>
      </c>
      <c r="N234" s="6" t="n">
        <v>3</v>
      </c>
      <c r="O234" s="51" t="n">
        <v>2470694.33595</v>
      </c>
      <c r="P234" s="15" t="n">
        <v>0</v>
      </c>
      <c r="Q234" s="15" t="n">
        <v>0</v>
      </c>
      <c r="R234" s="55" t="n">
        <f aca="false">O234</f>
        <v>2470694.33595</v>
      </c>
      <c r="S234" s="6" t="n">
        <v>32358.56</v>
      </c>
      <c r="T234" s="63" t="n">
        <v>32358.56</v>
      </c>
      <c r="U234" s="6" t="n">
        <v>2022</v>
      </c>
    </row>
    <row r="235" customFormat="false" ht="38.25" hidden="false" customHeight="true" outlineLevel="0" collapsed="false">
      <c r="A235" s="6" t="n">
        <f aca="false">A234+1</f>
        <v>14</v>
      </c>
      <c r="B235" s="45" t="s">
        <v>550</v>
      </c>
      <c r="C235" s="6" t="n">
        <v>1939</v>
      </c>
      <c r="D235" s="6"/>
      <c r="E235" s="45" t="s">
        <v>1184</v>
      </c>
      <c r="F235" s="6" t="s">
        <v>952</v>
      </c>
      <c r="G235" s="6" t="s">
        <v>58</v>
      </c>
      <c r="H235" s="6" t="s">
        <v>59</v>
      </c>
      <c r="I235" s="6" t="n">
        <v>2</v>
      </c>
      <c r="J235" s="6" t="n">
        <v>3</v>
      </c>
      <c r="K235" s="15" t="n">
        <v>463.1</v>
      </c>
      <c r="L235" s="15" t="n">
        <v>418.3</v>
      </c>
      <c r="M235" s="15" t="n">
        <v>163.4</v>
      </c>
      <c r="N235" s="6" t="n">
        <v>16</v>
      </c>
      <c r="O235" s="51" t="n">
        <v>11979584.2702102</v>
      </c>
      <c r="P235" s="15" t="n">
        <v>0</v>
      </c>
      <c r="Q235" s="15" t="n">
        <v>0</v>
      </c>
      <c r="R235" s="55" t="n">
        <f aca="false">O235</f>
        <v>11979584.2702102</v>
      </c>
      <c r="S235" s="240" t="n">
        <f aca="false">R235/L235</f>
        <v>28638.738394</v>
      </c>
      <c r="T235" s="63" t="n">
        <v>40754.38</v>
      </c>
      <c r="U235" s="6" t="n">
        <v>2022</v>
      </c>
    </row>
    <row r="236" customFormat="false" ht="13.5" hidden="false" customHeight="true" outlineLevel="0" collapsed="false">
      <c r="A236" s="6" t="n">
        <f aca="false">A235+1</f>
        <v>15</v>
      </c>
      <c r="B236" s="45" t="s">
        <v>547</v>
      </c>
      <c r="C236" s="6" t="s">
        <v>90</v>
      </c>
      <c r="D236" s="6"/>
      <c r="E236" s="45" t="s">
        <v>1185</v>
      </c>
      <c r="F236" s="6" t="s">
        <v>952</v>
      </c>
      <c r="G236" s="6" t="s">
        <v>58</v>
      </c>
      <c r="H236" s="6" t="s">
        <v>59</v>
      </c>
      <c r="I236" s="6" t="n">
        <v>2</v>
      </c>
      <c r="J236" s="6" t="n">
        <v>1</v>
      </c>
      <c r="K236" s="15" t="n">
        <v>816.7</v>
      </c>
      <c r="L236" s="15" t="n">
        <v>738.5</v>
      </c>
      <c r="M236" s="15" t="n">
        <v>608.9</v>
      </c>
      <c r="N236" s="6" t="n">
        <v>12</v>
      </c>
      <c r="O236" s="51" t="n">
        <v>27200632.3587425</v>
      </c>
      <c r="P236" s="15" t="n">
        <v>0</v>
      </c>
      <c r="Q236" s="15" t="n">
        <v>0</v>
      </c>
      <c r="R236" s="55" t="n">
        <f aca="false">O236</f>
        <v>27200632.3587425</v>
      </c>
      <c r="S236" s="15" t="n">
        <f aca="false">R236/L236</f>
        <v>36832.271305</v>
      </c>
      <c r="T236" s="63" t="n">
        <v>40754.38</v>
      </c>
      <c r="U236" s="6" t="n">
        <v>2022</v>
      </c>
    </row>
    <row r="237" customFormat="false" ht="13.5" hidden="false" customHeight="true" outlineLevel="0" collapsed="false">
      <c r="A237" s="6" t="n">
        <f aca="false">A236+1</f>
        <v>16</v>
      </c>
      <c r="B237" s="45" t="s">
        <v>548</v>
      </c>
      <c r="C237" s="6" t="s">
        <v>90</v>
      </c>
      <c r="D237" s="6"/>
      <c r="E237" s="45" t="s">
        <v>1185</v>
      </c>
      <c r="F237" s="6" t="s">
        <v>952</v>
      </c>
      <c r="G237" s="6" t="s">
        <v>58</v>
      </c>
      <c r="H237" s="6" t="s">
        <v>64</v>
      </c>
      <c r="I237" s="6" t="n">
        <v>2</v>
      </c>
      <c r="J237" s="6" t="n">
        <v>1</v>
      </c>
      <c r="K237" s="15" t="n">
        <v>405.6</v>
      </c>
      <c r="L237" s="15" t="n">
        <v>374.3</v>
      </c>
      <c r="M237" s="15" t="n">
        <v>374.3</v>
      </c>
      <c r="N237" s="6" t="n">
        <v>8</v>
      </c>
      <c r="O237" s="51" t="n">
        <v>13786319.1494615</v>
      </c>
      <c r="P237" s="15" t="n">
        <v>0</v>
      </c>
      <c r="Q237" s="15" t="n">
        <v>0</v>
      </c>
      <c r="R237" s="55" t="n">
        <f aca="false">O237</f>
        <v>13786319.1494615</v>
      </c>
      <c r="S237" s="15" t="n">
        <f aca="false">R237/L237</f>
        <v>36832.271305</v>
      </c>
      <c r="T237" s="63" t="n">
        <v>40754.38</v>
      </c>
      <c r="U237" s="6" t="n">
        <v>2022</v>
      </c>
    </row>
    <row r="238" customFormat="false" ht="13.5" hidden="false" customHeight="true" outlineLevel="0" collapsed="false">
      <c r="A238" s="6" t="n">
        <f aca="false">A237+1</f>
        <v>17</v>
      </c>
      <c r="B238" s="45" t="s">
        <v>551</v>
      </c>
      <c r="C238" s="6" t="n">
        <v>1958</v>
      </c>
      <c r="D238" s="6"/>
      <c r="E238" s="45" t="s">
        <v>1186</v>
      </c>
      <c r="F238" s="6" t="s">
        <v>952</v>
      </c>
      <c r="G238" s="6" t="s">
        <v>58</v>
      </c>
      <c r="H238" s="6" t="s">
        <v>59</v>
      </c>
      <c r="I238" s="6" t="n">
        <v>2</v>
      </c>
      <c r="J238" s="6" t="n">
        <v>3</v>
      </c>
      <c r="K238" s="15" t="n">
        <v>985.8</v>
      </c>
      <c r="L238" s="15" t="n">
        <v>880.5</v>
      </c>
      <c r="M238" s="15" t="n">
        <v>880.5</v>
      </c>
      <c r="N238" s="6" t="n">
        <v>16</v>
      </c>
      <c r="O238" s="51" t="n">
        <v>32430814.8840525</v>
      </c>
      <c r="P238" s="15" t="n">
        <v>0</v>
      </c>
      <c r="Q238" s="15" t="n">
        <v>0</v>
      </c>
      <c r="R238" s="55" t="n">
        <f aca="false">O238</f>
        <v>32430814.8840525</v>
      </c>
      <c r="S238" s="15" t="n">
        <f aca="false">R238/L238</f>
        <v>36832.271305</v>
      </c>
      <c r="T238" s="63" t="n">
        <v>40754.38</v>
      </c>
      <c r="U238" s="6" t="n">
        <v>2022</v>
      </c>
    </row>
    <row r="239" customFormat="false" ht="13.5" hidden="false" customHeight="true" outlineLevel="0" collapsed="false">
      <c r="A239" s="6" t="n">
        <f aca="false">A238+1</f>
        <v>18</v>
      </c>
      <c r="B239" s="45" t="s">
        <v>648</v>
      </c>
      <c r="C239" s="6" t="s">
        <v>492</v>
      </c>
      <c r="D239" s="6"/>
      <c r="E239" s="45" t="s">
        <v>1187</v>
      </c>
      <c r="F239" s="6" t="s">
        <v>952</v>
      </c>
      <c r="G239" s="6" t="s">
        <v>58</v>
      </c>
      <c r="H239" s="6" t="s">
        <v>59</v>
      </c>
      <c r="I239" s="6" t="n">
        <v>2</v>
      </c>
      <c r="J239" s="6" t="n">
        <v>1</v>
      </c>
      <c r="K239" s="15" t="n">
        <v>347.1</v>
      </c>
      <c r="L239" s="15" t="n">
        <v>328.1</v>
      </c>
      <c r="M239" s="15" t="n">
        <v>328.1</v>
      </c>
      <c r="N239" s="6" t="n">
        <v>6</v>
      </c>
      <c r="O239" s="51" t="n">
        <v>9162470.4522117</v>
      </c>
      <c r="P239" s="15" t="n">
        <v>0</v>
      </c>
      <c r="Q239" s="15" t="n">
        <v>0</v>
      </c>
      <c r="R239" s="55" t="n">
        <f aca="false">O239</f>
        <v>9162470.4522117</v>
      </c>
      <c r="S239" s="15" t="n">
        <f aca="false">R239/L239</f>
        <v>27925.847157</v>
      </c>
      <c r="T239" s="63" t="n">
        <v>40754.38</v>
      </c>
      <c r="U239" s="6" t="n">
        <v>2022</v>
      </c>
    </row>
    <row r="240" customFormat="false" ht="13.5" hidden="false" customHeight="true" outlineLevel="0" collapsed="false">
      <c r="A240" s="6" t="n">
        <f aca="false">A239+1</f>
        <v>19</v>
      </c>
      <c r="B240" s="45" t="s">
        <v>649</v>
      </c>
      <c r="C240" s="6" t="s">
        <v>492</v>
      </c>
      <c r="D240" s="6"/>
      <c r="E240" s="45" t="s">
        <v>1188</v>
      </c>
      <c r="F240" s="6" t="s">
        <v>952</v>
      </c>
      <c r="G240" s="6" t="s">
        <v>58</v>
      </c>
      <c r="H240" s="6" t="s">
        <v>429</v>
      </c>
      <c r="I240" s="6" t="n">
        <v>2</v>
      </c>
      <c r="J240" s="6" t="n">
        <v>2</v>
      </c>
      <c r="K240" s="15" t="n">
        <v>324.6</v>
      </c>
      <c r="L240" s="15" t="n">
        <v>196.3</v>
      </c>
      <c r="M240" s="15" t="n">
        <v>0</v>
      </c>
      <c r="N240" s="6" t="n">
        <v>9</v>
      </c>
      <c r="O240" s="51" t="n">
        <v>7250448.4975858</v>
      </c>
      <c r="P240" s="15" t="n">
        <v>0</v>
      </c>
      <c r="Q240" s="15" t="n">
        <v>0</v>
      </c>
      <c r="R240" s="55" t="n">
        <f aca="false">O240</f>
        <v>7250448.4975858</v>
      </c>
      <c r="S240" s="15" t="n">
        <f aca="false">R240/L240</f>
        <v>36935.550166</v>
      </c>
      <c r="T240" s="63" t="n">
        <v>50390.42</v>
      </c>
      <c r="U240" s="6" t="n">
        <v>2022</v>
      </c>
    </row>
    <row r="241" customFormat="false" ht="13.5" hidden="false" customHeight="true" outlineLevel="0" collapsed="false">
      <c r="A241" s="6" t="n">
        <f aca="false">A240+1</f>
        <v>20</v>
      </c>
      <c r="B241" s="45" t="s">
        <v>651</v>
      </c>
      <c r="C241" s="6" t="s">
        <v>492</v>
      </c>
      <c r="D241" s="6"/>
      <c r="E241" s="45" t="s">
        <v>1189</v>
      </c>
      <c r="F241" s="6" t="s">
        <v>952</v>
      </c>
      <c r="G241" s="6" t="s">
        <v>58</v>
      </c>
      <c r="H241" s="6" t="s">
        <v>429</v>
      </c>
      <c r="I241" s="6" t="n">
        <v>2</v>
      </c>
      <c r="J241" s="6" t="n">
        <v>1</v>
      </c>
      <c r="K241" s="15" t="n">
        <v>220.1</v>
      </c>
      <c r="L241" s="15" t="n">
        <v>220.1</v>
      </c>
      <c r="M241" s="15" t="n">
        <v>205</v>
      </c>
      <c r="N241" s="6" t="n">
        <v>1</v>
      </c>
      <c r="O241" s="51" t="n">
        <v>8129514.5915366</v>
      </c>
      <c r="P241" s="15" t="n">
        <v>0</v>
      </c>
      <c r="Q241" s="15" t="n">
        <v>0</v>
      </c>
      <c r="R241" s="55" t="n">
        <f aca="false">O241</f>
        <v>8129514.5915366</v>
      </c>
      <c r="S241" s="15" t="n">
        <f aca="false">R241/L241</f>
        <v>36935.550166</v>
      </c>
      <c r="T241" s="63" t="n">
        <v>50390.42</v>
      </c>
      <c r="U241" s="6" t="n">
        <v>2022</v>
      </c>
    </row>
    <row r="242" customFormat="false" ht="13.5" hidden="false" customHeight="true" outlineLevel="0" collapsed="false">
      <c r="A242" s="6" t="n">
        <f aca="false">A241+1</f>
        <v>21</v>
      </c>
      <c r="B242" s="281" t="s">
        <v>650</v>
      </c>
      <c r="C242" s="6" t="s">
        <v>492</v>
      </c>
      <c r="D242" s="6"/>
      <c r="E242" s="45" t="s">
        <v>1190</v>
      </c>
      <c r="F242" s="6" t="s">
        <v>952</v>
      </c>
      <c r="G242" s="6" t="s">
        <v>58</v>
      </c>
      <c r="H242" s="6" t="s">
        <v>59</v>
      </c>
      <c r="I242" s="6" t="n">
        <v>3</v>
      </c>
      <c r="J242" s="6" t="n">
        <v>1</v>
      </c>
      <c r="K242" s="15" t="n">
        <v>878</v>
      </c>
      <c r="L242" s="15" t="n">
        <v>678.8</v>
      </c>
      <c r="M242" s="15" t="n">
        <v>675.3</v>
      </c>
      <c r="N242" s="6" t="n">
        <v>13</v>
      </c>
      <c r="O242" s="51" t="n">
        <v>11141421.1657664</v>
      </c>
      <c r="P242" s="15" t="n">
        <v>0</v>
      </c>
      <c r="Q242" s="15" t="n">
        <v>0</v>
      </c>
      <c r="R242" s="55" t="n">
        <f aca="false">O242</f>
        <v>11141421.1657664</v>
      </c>
      <c r="S242" s="15" t="n">
        <f aca="false">R242/L242</f>
        <v>16413.407728</v>
      </c>
      <c r="T242" s="6" t="n">
        <v>29534.59</v>
      </c>
      <c r="U242" s="6" t="n">
        <v>2022</v>
      </c>
    </row>
    <row r="243" customFormat="false" ht="13.5" hidden="false" customHeight="true" outlineLevel="0" collapsed="false">
      <c r="A243" s="6" t="n">
        <f aca="false">A242+1</f>
        <v>22</v>
      </c>
      <c r="B243" s="45" t="s">
        <v>553</v>
      </c>
      <c r="C243" s="6" t="s">
        <v>76</v>
      </c>
      <c r="D243" s="6"/>
      <c r="E243" s="45" t="s">
        <v>1191</v>
      </c>
      <c r="F243" s="6" t="s">
        <v>952</v>
      </c>
      <c r="G243" s="6" t="s">
        <v>58</v>
      </c>
      <c r="H243" s="6" t="s">
        <v>64</v>
      </c>
      <c r="I243" s="6" t="n">
        <v>2</v>
      </c>
      <c r="J243" s="6" t="n">
        <v>1</v>
      </c>
      <c r="K243" s="15" t="n">
        <v>405</v>
      </c>
      <c r="L243" s="15" t="n">
        <v>372</v>
      </c>
      <c r="M243" s="15" t="n">
        <v>325.6</v>
      </c>
      <c r="N243" s="6" t="n">
        <v>8</v>
      </c>
      <c r="O243" s="51" t="n">
        <v>13701604.92546</v>
      </c>
      <c r="P243" s="15" t="n">
        <v>0</v>
      </c>
      <c r="Q243" s="15" t="n">
        <v>0</v>
      </c>
      <c r="R243" s="55" t="n">
        <f aca="false">O243</f>
        <v>13701604.92546</v>
      </c>
      <c r="S243" s="15" t="n">
        <f aca="false">R243/L243</f>
        <v>36832.271305</v>
      </c>
      <c r="T243" s="6" t="n">
        <v>40754.38</v>
      </c>
      <c r="U243" s="6" t="n">
        <v>2022</v>
      </c>
    </row>
    <row r="244" customFormat="false" ht="13.5" hidden="false" customHeight="true" outlineLevel="0" collapsed="false">
      <c r="A244" s="6" t="n">
        <f aca="false">A243+1</f>
        <v>23</v>
      </c>
      <c r="B244" s="45" t="s">
        <v>555</v>
      </c>
      <c r="C244" s="6" t="s">
        <v>492</v>
      </c>
      <c r="D244" s="6"/>
      <c r="E244" s="45" t="s">
        <v>1192</v>
      </c>
      <c r="F244" s="6" t="s">
        <v>952</v>
      </c>
      <c r="G244" s="6" t="s">
        <v>58</v>
      </c>
      <c r="H244" s="6" t="s">
        <v>59</v>
      </c>
      <c r="I244" s="6" t="n">
        <v>2</v>
      </c>
      <c r="J244" s="6" t="n">
        <v>4</v>
      </c>
      <c r="K244" s="15" t="n">
        <v>743.7</v>
      </c>
      <c r="L244" s="15" t="n">
        <v>624</v>
      </c>
      <c r="M244" s="15" t="n">
        <v>0</v>
      </c>
      <c r="N244" s="6" t="n">
        <v>1</v>
      </c>
      <c r="O244" s="51" t="n">
        <v>14245232.185392</v>
      </c>
      <c r="P244" s="15" t="n">
        <v>0</v>
      </c>
      <c r="Q244" s="15" t="n">
        <v>0</v>
      </c>
      <c r="R244" s="55" t="n">
        <f aca="false">O244</f>
        <v>14245232.185392</v>
      </c>
      <c r="S244" s="15" t="n">
        <f aca="false">R244/L244</f>
        <v>22828.897733</v>
      </c>
      <c r="T244" s="6" t="n">
        <v>40754.38</v>
      </c>
      <c r="U244" s="6" t="n">
        <v>2022</v>
      </c>
    </row>
    <row r="245" customFormat="false" ht="13.5" hidden="false" customHeight="true" outlineLevel="0" collapsed="false">
      <c r="A245" s="6" t="n">
        <f aca="false">A244+1</f>
        <v>24</v>
      </c>
      <c r="B245" s="45" t="s">
        <v>559</v>
      </c>
      <c r="C245" s="6" t="s">
        <v>492</v>
      </c>
      <c r="D245" s="6"/>
      <c r="E245" s="45" t="s">
        <v>1193</v>
      </c>
      <c r="F245" s="6" t="s">
        <v>952</v>
      </c>
      <c r="G245" s="6" t="s">
        <v>58</v>
      </c>
      <c r="H245" s="6" t="s">
        <v>59</v>
      </c>
      <c r="I245" s="6" t="n">
        <v>3</v>
      </c>
      <c r="J245" s="6" t="n">
        <v>1</v>
      </c>
      <c r="K245" s="15" t="n">
        <v>241.3</v>
      </c>
      <c r="L245" s="15" t="n">
        <v>177.9</v>
      </c>
      <c r="M245" s="15" t="n">
        <v>167.6</v>
      </c>
      <c r="N245" s="6" t="n">
        <v>6</v>
      </c>
      <c r="O245" s="51" t="n">
        <v>4959167.252226</v>
      </c>
      <c r="P245" s="15" t="n">
        <v>0</v>
      </c>
      <c r="Q245" s="15" t="n">
        <v>0</v>
      </c>
      <c r="R245" s="55" t="n">
        <f aca="false">O245</f>
        <v>4959167.252226</v>
      </c>
      <c r="S245" s="15" t="n">
        <f aca="false">R245/L245</f>
        <v>27876.15094</v>
      </c>
      <c r="T245" s="6" t="n">
        <v>29534.59</v>
      </c>
      <c r="U245" s="6" t="n">
        <v>2022</v>
      </c>
    </row>
    <row r="246" customFormat="false" ht="13.5" hidden="false" customHeight="true" outlineLevel="0" collapsed="false">
      <c r="A246" s="6" t="n">
        <f aca="false">A245+1</f>
        <v>25</v>
      </c>
      <c r="B246" s="45" t="s">
        <v>589</v>
      </c>
      <c r="C246" s="6" t="n">
        <v>1968</v>
      </c>
      <c r="D246" s="6"/>
      <c r="E246" s="45" t="s">
        <v>1194</v>
      </c>
      <c r="F246" s="6" t="s">
        <v>932</v>
      </c>
      <c r="G246" s="6" t="s">
        <v>58</v>
      </c>
      <c r="H246" s="6" t="s">
        <v>59</v>
      </c>
      <c r="I246" s="6" t="n">
        <v>3</v>
      </c>
      <c r="J246" s="6" t="n">
        <v>3</v>
      </c>
      <c r="K246" s="15" t="n">
        <v>1279.6</v>
      </c>
      <c r="L246" s="15" t="n">
        <v>887.9</v>
      </c>
      <c r="M246" s="15" t="n">
        <v>887.9</v>
      </c>
      <c r="N246" s="6" t="n">
        <v>24</v>
      </c>
      <c r="O246" s="51" t="n">
        <v>23620940.9560215</v>
      </c>
      <c r="P246" s="55" t="n">
        <v>0</v>
      </c>
      <c r="Q246" s="55" t="n">
        <v>0</v>
      </c>
      <c r="R246" s="55" t="n">
        <f aca="false">O246</f>
        <v>23620940.9560215</v>
      </c>
      <c r="S246" s="280" t="n">
        <f aca="false">R246/L246</f>
        <v>26603.154585</v>
      </c>
      <c r="T246" s="6" t="n">
        <v>29534.59</v>
      </c>
      <c r="U246" s="6" t="n">
        <v>2023</v>
      </c>
    </row>
    <row r="247" customFormat="false" ht="13.5" hidden="false" customHeight="true" outlineLevel="0" collapsed="false">
      <c r="A247" s="6" t="n">
        <f aca="false">A246+1</f>
        <v>26</v>
      </c>
      <c r="B247" s="45" t="s">
        <v>581</v>
      </c>
      <c r="C247" s="6" t="s">
        <v>125</v>
      </c>
      <c r="D247" s="6"/>
      <c r="E247" s="45" t="s">
        <v>1195</v>
      </c>
      <c r="F247" s="6" t="s">
        <v>932</v>
      </c>
      <c r="G247" s="6" t="s">
        <v>58</v>
      </c>
      <c r="H247" s="6" t="s">
        <v>429</v>
      </c>
      <c r="I247" s="6" t="n">
        <v>2</v>
      </c>
      <c r="J247" s="6" t="n">
        <v>0</v>
      </c>
      <c r="K247" s="15" t="n">
        <v>117.3</v>
      </c>
      <c r="L247" s="15" t="n">
        <v>117.3</v>
      </c>
      <c r="M247" s="15" t="n">
        <v>44</v>
      </c>
      <c r="N247" s="6" t="n">
        <v>3</v>
      </c>
      <c r="O247" s="51" t="n">
        <v>4741816.5384006</v>
      </c>
      <c r="P247" s="15" t="n">
        <v>0</v>
      </c>
      <c r="Q247" s="15" t="n">
        <v>0</v>
      </c>
      <c r="R247" s="15" t="n">
        <f aca="false">O247</f>
        <v>4741816.5384006</v>
      </c>
      <c r="S247" s="15" t="n">
        <f aca="false">R247/L247</f>
        <v>40424.693422</v>
      </c>
      <c r="T247" s="6" t="n">
        <v>50390.42</v>
      </c>
      <c r="U247" s="6" t="n">
        <v>2023</v>
      </c>
    </row>
    <row r="248" customFormat="false" ht="13.5" hidden="false" customHeight="true" outlineLevel="0" collapsed="false">
      <c r="A248" s="6" t="n">
        <f aca="false">A247+1</f>
        <v>27</v>
      </c>
      <c r="B248" s="45" t="s">
        <v>575</v>
      </c>
      <c r="C248" s="6" t="s">
        <v>98</v>
      </c>
      <c r="D248" s="6"/>
      <c r="E248" s="45" t="s">
        <v>1196</v>
      </c>
      <c r="F248" s="6" t="s">
        <v>932</v>
      </c>
      <c r="G248" s="6" t="s">
        <v>58</v>
      </c>
      <c r="H248" s="6" t="s">
        <v>429</v>
      </c>
      <c r="I248" s="6" t="n">
        <v>2</v>
      </c>
      <c r="J248" s="6" t="n">
        <v>4</v>
      </c>
      <c r="K248" s="15" t="n">
        <v>356.5</v>
      </c>
      <c r="L248" s="15" t="n">
        <v>354</v>
      </c>
      <c r="M248" s="15" t="n">
        <v>331.2</v>
      </c>
      <c r="N248" s="6" t="n">
        <v>8</v>
      </c>
      <c r="O248" s="51" t="n">
        <v>14310341.471388</v>
      </c>
      <c r="P248" s="15" t="n">
        <v>0</v>
      </c>
      <c r="Q248" s="15" t="n">
        <v>0</v>
      </c>
      <c r="R248" s="15" t="n">
        <f aca="false">O248</f>
        <v>14310341.471388</v>
      </c>
      <c r="S248" s="15" t="n">
        <f aca="false">R248/L248</f>
        <v>40424.693422</v>
      </c>
      <c r="T248" s="6" t="n">
        <v>50390.42</v>
      </c>
      <c r="U248" s="6" t="n">
        <v>2023</v>
      </c>
    </row>
    <row r="249" customFormat="false" ht="13.5" hidden="false" customHeight="true" outlineLevel="0" collapsed="false">
      <c r="A249" s="6" t="n">
        <f aca="false">A248+1</f>
        <v>28</v>
      </c>
      <c r="B249" s="45" t="s">
        <v>580</v>
      </c>
      <c r="C249" s="6" t="s">
        <v>85</v>
      </c>
      <c r="D249" s="6"/>
      <c r="E249" s="45" t="s">
        <v>1197</v>
      </c>
      <c r="F249" s="6" t="s">
        <v>932</v>
      </c>
      <c r="G249" s="6" t="s">
        <v>58</v>
      </c>
      <c r="H249" s="6" t="s">
        <v>59</v>
      </c>
      <c r="I249" s="6" t="n">
        <v>2</v>
      </c>
      <c r="J249" s="6" t="n">
        <v>0</v>
      </c>
      <c r="K249" s="15" t="n">
        <v>166.1</v>
      </c>
      <c r="L249" s="15" t="n">
        <v>165.7</v>
      </c>
      <c r="M249" s="15" t="n">
        <v>0</v>
      </c>
      <c r="N249" s="6" t="n">
        <v>4</v>
      </c>
      <c r="O249" s="51" t="n">
        <v>6103107.3552385</v>
      </c>
      <c r="P249" s="15" t="n">
        <v>0</v>
      </c>
      <c r="Q249" s="15" t="n">
        <v>0</v>
      </c>
      <c r="R249" s="15" t="n">
        <f aca="false">O249</f>
        <v>6103107.3552385</v>
      </c>
      <c r="S249" s="15" t="n">
        <f aca="false">R249/L249</f>
        <v>36832.271305</v>
      </c>
      <c r="T249" s="6" t="n">
        <v>40754.38</v>
      </c>
      <c r="U249" s="6" t="n">
        <v>2023</v>
      </c>
    </row>
    <row r="250" customFormat="false" ht="13.5" hidden="false" customHeight="true" outlineLevel="0" collapsed="false">
      <c r="A250" s="6" t="n">
        <f aca="false">A249+1</f>
        <v>29</v>
      </c>
      <c r="B250" s="45" t="s">
        <v>653</v>
      </c>
      <c r="C250" s="6" t="s">
        <v>492</v>
      </c>
      <c r="D250" s="6"/>
      <c r="E250" s="45" t="s">
        <v>1198</v>
      </c>
      <c r="F250" s="6" t="s">
        <v>932</v>
      </c>
      <c r="G250" s="6" t="s">
        <v>58</v>
      </c>
      <c r="H250" s="6" t="s">
        <v>59</v>
      </c>
      <c r="I250" s="6" t="n">
        <v>3</v>
      </c>
      <c r="J250" s="6" t="n">
        <v>2</v>
      </c>
      <c r="K250" s="15" t="n">
        <v>1561.6</v>
      </c>
      <c r="L250" s="15" t="n">
        <v>926.1</v>
      </c>
      <c r="M250" s="15" t="n">
        <v>378.5</v>
      </c>
      <c r="N250" s="6" t="n">
        <v>1</v>
      </c>
      <c r="O250" s="51" t="n">
        <v>17388619.040171</v>
      </c>
      <c r="P250" s="15" t="n">
        <v>0</v>
      </c>
      <c r="Q250" s="15" t="n">
        <v>0</v>
      </c>
      <c r="R250" s="15" t="n">
        <f aca="false">O250</f>
        <v>17388619.040171</v>
      </c>
      <c r="S250" s="15" t="n">
        <f aca="false">R250/L250</f>
        <v>18776.1786418</v>
      </c>
      <c r="T250" s="6" t="n">
        <v>40754.38</v>
      </c>
      <c r="U250" s="6" t="n">
        <v>2023</v>
      </c>
    </row>
    <row r="251" customFormat="false" ht="13.5" hidden="false" customHeight="true" outlineLevel="0" collapsed="false">
      <c r="A251" s="6" t="n">
        <f aca="false">A250+1</f>
        <v>30</v>
      </c>
      <c r="B251" s="45" t="s">
        <v>579</v>
      </c>
      <c r="C251" s="6" t="s">
        <v>492</v>
      </c>
      <c r="D251" s="6"/>
      <c r="E251" s="45" t="s">
        <v>1199</v>
      </c>
      <c r="F251" s="6" t="s">
        <v>932</v>
      </c>
      <c r="G251" s="6" t="s">
        <v>58</v>
      </c>
      <c r="H251" s="6" t="s">
        <v>59</v>
      </c>
      <c r="I251" s="6" t="n">
        <v>2</v>
      </c>
      <c r="J251" s="6" t="n">
        <v>2</v>
      </c>
      <c r="K251" s="15" t="n">
        <v>1096.2</v>
      </c>
      <c r="L251" s="15" t="n">
        <v>994.5</v>
      </c>
      <c r="M251" s="15" t="n">
        <v>144.9</v>
      </c>
      <c r="N251" s="6" t="n">
        <v>4</v>
      </c>
      <c r="O251" s="51" t="n">
        <v>28481225.332833</v>
      </c>
      <c r="P251" s="15" t="n">
        <v>0</v>
      </c>
      <c r="Q251" s="15" t="n">
        <v>0</v>
      </c>
      <c r="R251" s="15" t="n">
        <f aca="false">O251</f>
        <v>28481225.332833</v>
      </c>
      <c r="S251" s="15" t="n">
        <f aca="false">R251/L251</f>
        <v>28638.738394</v>
      </c>
      <c r="T251" s="209" t="n">
        <v>40754.38</v>
      </c>
      <c r="U251" s="6" t="n">
        <v>2023</v>
      </c>
    </row>
    <row r="252" customFormat="false" ht="13.5" hidden="false" customHeight="true" outlineLevel="0" collapsed="false">
      <c r="A252" s="6" t="n">
        <f aca="false">A251+1</f>
        <v>31</v>
      </c>
      <c r="B252" s="45" t="s">
        <v>577</v>
      </c>
      <c r="C252" s="6" t="s">
        <v>492</v>
      </c>
      <c r="D252" s="6"/>
      <c r="E252" s="45" t="s">
        <v>1200</v>
      </c>
      <c r="F252" s="6" t="s">
        <v>932</v>
      </c>
      <c r="G252" s="6" t="s">
        <v>58</v>
      </c>
      <c r="H252" s="6" t="s">
        <v>62</v>
      </c>
      <c r="I252" s="6" t="n">
        <v>2</v>
      </c>
      <c r="J252" s="6" t="n">
        <v>1</v>
      </c>
      <c r="K252" s="15" t="n">
        <v>329</v>
      </c>
      <c r="L252" s="15" t="n">
        <v>313</v>
      </c>
      <c r="M252" s="15" t="n">
        <v>115.1</v>
      </c>
      <c r="N252" s="6" t="n">
        <v>8</v>
      </c>
      <c r="O252" s="51" t="n">
        <v>10311031.028698</v>
      </c>
      <c r="P252" s="15" t="n">
        <v>0</v>
      </c>
      <c r="Q252" s="15" t="n">
        <v>0</v>
      </c>
      <c r="R252" s="15" t="n">
        <f aca="false">O252</f>
        <v>10311031.028698</v>
      </c>
      <c r="S252" s="6" t="n">
        <v>32358.56</v>
      </c>
      <c r="T252" s="209" t="n">
        <v>32358.56</v>
      </c>
      <c r="U252" s="6" t="n">
        <v>2023</v>
      </c>
    </row>
    <row r="253" customFormat="false" ht="13.5" hidden="false" customHeight="true" outlineLevel="0" collapsed="false">
      <c r="A253" s="6" t="n">
        <f aca="false">A252+1</f>
        <v>32</v>
      </c>
      <c r="B253" s="45" t="s">
        <v>576</v>
      </c>
      <c r="C253" s="6" t="s">
        <v>98</v>
      </c>
      <c r="D253" s="6"/>
      <c r="E253" s="45" t="s">
        <v>1201</v>
      </c>
      <c r="F253" s="6" t="s">
        <v>932</v>
      </c>
      <c r="G253" s="6" t="s">
        <v>58</v>
      </c>
      <c r="H253" s="6" t="s">
        <v>429</v>
      </c>
      <c r="I253" s="6" t="n">
        <v>2</v>
      </c>
      <c r="J253" s="6" t="n">
        <v>1</v>
      </c>
      <c r="K253" s="15" t="n">
        <v>357.2</v>
      </c>
      <c r="L253" s="15" t="n">
        <v>331.2</v>
      </c>
      <c r="M253" s="15" t="n">
        <v>240.1</v>
      </c>
      <c r="N253" s="6" t="n">
        <v>8</v>
      </c>
      <c r="O253" s="51" t="n">
        <v>12058036.009416</v>
      </c>
      <c r="P253" s="15" t="n">
        <v>0</v>
      </c>
      <c r="Q253" s="15" t="n">
        <v>0</v>
      </c>
      <c r="R253" s="15" t="n">
        <f aca="false">O253</f>
        <v>12058036.009416</v>
      </c>
      <c r="S253" s="15" t="n">
        <f aca="false">R253/L253</f>
        <v>36407.113555</v>
      </c>
      <c r="T253" s="209" t="n">
        <v>39373.88</v>
      </c>
      <c r="U253" s="6" t="n">
        <v>2023</v>
      </c>
    </row>
    <row r="254" customFormat="false" ht="13.5" hidden="false" customHeight="true" outlineLevel="0" collapsed="false">
      <c r="A254" s="6" t="n">
        <f aca="false">A253+1</f>
        <v>33</v>
      </c>
      <c r="B254" s="45" t="s">
        <v>573</v>
      </c>
      <c r="C254" s="6" t="s">
        <v>122</v>
      </c>
      <c r="D254" s="6"/>
      <c r="E254" s="45" t="s">
        <v>1202</v>
      </c>
      <c r="F254" s="6" t="s">
        <v>932</v>
      </c>
      <c r="G254" s="6" t="s">
        <v>58</v>
      </c>
      <c r="H254" s="6" t="s">
        <v>59</v>
      </c>
      <c r="I254" s="6" t="n">
        <v>2</v>
      </c>
      <c r="J254" s="6" t="n">
        <v>1</v>
      </c>
      <c r="K254" s="15" t="n">
        <v>371</v>
      </c>
      <c r="L254" s="15" t="n">
        <v>359.3</v>
      </c>
      <c r="M254" s="15" t="n">
        <v>311.5</v>
      </c>
      <c r="N254" s="6" t="n">
        <v>8</v>
      </c>
      <c r="O254" s="51" t="n">
        <v>13233835.0798865</v>
      </c>
      <c r="P254" s="15" t="n">
        <v>0</v>
      </c>
      <c r="Q254" s="15" t="n">
        <v>0</v>
      </c>
      <c r="R254" s="15" t="n">
        <f aca="false">O254</f>
        <v>13233835.0798865</v>
      </c>
      <c r="S254" s="15" t="n">
        <f aca="false">R254/L254</f>
        <v>36832.271305</v>
      </c>
      <c r="T254" s="209" t="n">
        <v>40754.38</v>
      </c>
      <c r="U254" s="6" t="n">
        <v>2023</v>
      </c>
    </row>
    <row r="255" customFormat="false" ht="13.5" hidden="false" customHeight="true" outlineLevel="0" collapsed="false">
      <c r="A255" s="6" t="n">
        <f aca="false">A254+1</f>
        <v>34</v>
      </c>
      <c r="B255" s="45" t="s">
        <v>585</v>
      </c>
      <c r="C255" s="6" t="s">
        <v>70</v>
      </c>
      <c r="D255" s="6"/>
      <c r="E255" s="45" t="s">
        <v>1203</v>
      </c>
      <c r="F255" s="6" t="s">
        <v>932</v>
      </c>
      <c r="G255" s="6" t="s">
        <v>58</v>
      </c>
      <c r="H255" s="6" t="s">
        <v>59</v>
      </c>
      <c r="I255" s="6" t="n">
        <v>2</v>
      </c>
      <c r="J255" s="6" t="n">
        <v>4</v>
      </c>
      <c r="K255" s="15" t="n">
        <v>1637.8</v>
      </c>
      <c r="L255" s="15" t="n">
        <v>1202.6</v>
      </c>
      <c r="M255" s="15" t="n">
        <v>0</v>
      </c>
      <c r="N255" s="6" t="n">
        <v>1</v>
      </c>
      <c r="O255" s="51" t="n">
        <v>33523859.120444</v>
      </c>
      <c r="P255" s="15" t="n">
        <v>0</v>
      </c>
      <c r="Q255" s="15" t="n">
        <v>0</v>
      </c>
      <c r="R255" s="15" t="n">
        <f aca="false">O255</f>
        <v>33523859.120444</v>
      </c>
      <c r="S255" s="15" t="n">
        <f aca="false">R255/L255</f>
        <v>27876.15094</v>
      </c>
      <c r="T255" s="209" t="n">
        <v>29534.59</v>
      </c>
      <c r="U255" s="6" t="n">
        <v>2023</v>
      </c>
    </row>
    <row r="256" customFormat="false" ht="13.5" hidden="false" customHeight="true" outlineLevel="0" collapsed="false">
      <c r="A256" s="6" t="n">
        <f aca="false">A255+1</f>
        <v>35</v>
      </c>
      <c r="B256" s="45" t="s">
        <v>652</v>
      </c>
      <c r="C256" s="6" t="s">
        <v>492</v>
      </c>
      <c r="D256" s="6"/>
      <c r="E256" s="45" t="s">
        <v>1204</v>
      </c>
      <c r="F256" s="6" t="s">
        <v>932</v>
      </c>
      <c r="G256" s="6" t="s">
        <v>58</v>
      </c>
      <c r="H256" s="6" t="s">
        <v>429</v>
      </c>
      <c r="I256" s="6" t="n">
        <v>2</v>
      </c>
      <c r="J256" s="6" t="n">
        <v>0</v>
      </c>
      <c r="K256" s="15" t="n">
        <v>193.2</v>
      </c>
      <c r="L256" s="15" t="n">
        <v>193</v>
      </c>
      <c r="M256" s="15" t="n">
        <v>193</v>
      </c>
      <c r="N256" s="6" t="n">
        <v>4</v>
      </c>
      <c r="O256" s="51" t="n">
        <v>6135041.786282</v>
      </c>
      <c r="P256" s="15" t="n">
        <v>0</v>
      </c>
      <c r="Q256" s="15" t="n">
        <v>0</v>
      </c>
      <c r="R256" s="15" t="n">
        <f aca="false">O256</f>
        <v>6135041.786282</v>
      </c>
      <c r="S256" s="15" t="n">
        <f aca="false">R256/L256</f>
        <v>31787.7812760725</v>
      </c>
      <c r="T256" s="209" t="n">
        <v>50390.42</v>
      </c>
      <c r="U256" s="6" t="n">
        <v>2023</v>
      </c>
    </row>
    <row r="257" customFormat="false" ht="13.5" hidden="false" customHeight="true" outlineLevel="0" collapsed="false">
      <c r="A257" s="6" t="n">
        <f aca="false">A256+1</f>
        <v>36</v>
      </c>
      <c r="B257" s="90" t="s">
        <v>593</v>
      </c>
      <c r="C257" s="6" t="s">
        <v>492</v>
      </c>
      <c r="D257" s="6"/>
      <c r="E257" s="6" t="s">
        <v>1205</v>
      </c>
      <c r="F257" s="6" t="s">
        <v>991</v>
      </c>
      <c r="G257" s="6" t="s">
        <v>58</v>
      </c>
      <c r="H257" s="6" t="s">
        <v>59</v>
      </c>
      <c r="I257" s="6" t="n">
        <v>5</v>
      </c>
      <c r="J257" s="46" t="n">
        <v>2</v>
      </c>
      <c r="K257" s="15" t="n">
        <v>1265.7</v>
      </c>
      <c r="L257" s="15" t="n">
        <v>1126.9</v>
      </c>
      <c r="M257" s="15" t="n">
        <v>603.3</v>
      </c>
      <c r="N257" s="46" t="n">
        <v>13</v>
      </c>
      <c r="O257" s="51" t="n">
        <v>12924674.2750438</v>
      </c>
      <c r="P257" s="15" t="n">
        <v>0</v>
      </c>
      <c r="Q257" s="15" t="n">
        <v>0</v>
      </c>
      <c r="R257" s="15" t="n">
        <f aca="false">O257</f>
        <v>12924674.2750438</v>
      </c>
      <c r="S257" s="51" t="n">
        <f aca="false">R257/L257</f>
        <v>11469.229102</v>
      </c>
      <c r="T257" s="52" t="n">
        <v>13667.85</v>
      </c>
      <c r="U257" s="6" t="n">
        <v>2024</v>
      </c>
    </row>
    <row r="258" customFormat="false" ht="13.5" hidden="false" customHeight="true" outlineLevel="0" collapsed="false">
      <c r="A258" s="6" t="n">
        <f aca="false">A257+1</f>
        <v>37</v>
      </c>
      <c r="B258" s="45" t="s">
        <v>591</v>
      </c>
      <c r="C258" s="6" t="s">
        <v>76</v>
      </c>
      <c r="D258" s="6"/>
      <c r="E258" s="45" t="s">
        <v>1206</v>
      </c>
      <c r="F258" s="6" t="s">
        <v>991</v>
      </c>
      <c r="G258" s="6" t="s">
        <v>58</v>
      </c>
      <c r="H258" s="6" t="s">
        <v>64</v>
      </c>
      <c r="I258" s="6" t="n">
        <v>2</v>
      </c>
      <c r="J258" s="6" t="n">
        <v>1</v>
      </c>
      <c r="K258" s="15" t="n">
        <v>395.9</v>
      </c>
      <c r="L258" s="15" t="n">
        <v>362.7</v>
      </c>
      <c r="M258" s="15" t="n">
        <v>362.7</v>
      </c>
      <c r="N258" s="6" t="n">
        <v>8</v>
      </c>
      <c r="O258" s="51" t="n">
        <v>13359064.8023235</v>
      </c>
      <c r="P258" s="15" t="n">
        <v>0</v>
      </c>
      <c r="Q258" s="15" t="n">
        <v>0</v>
      </c>
      <c r="R258" s="15" t="n">
        <f aca="false">O258</f>
        <v>13359064.8023235</v>
      </c>
      <c r="S258" s="51" t="n">
        <f aca="false">R258/L258</f>
        <v>36832.271305</v>
      </c>
      <c r="T258" s="209" t="n">
        <v>40754.38</v>
      </c>
      <c r="U258" s="6" t="n">
        <v>2024</v>
      </c>
    </row>
    <row r="259" customFormat="false" ht="12.75" hidden="false" customHeight="true" outlineLevel="0" collapsed="false">
      <c r="A259" s="27" t="s">
        <v>1207</v>
      </c>
      <c r="B259" s="27"/>
      <c r="C259" s="29"/>
      <c r="D259" s="80"/>
      <c r="E259" s="83"/>
      <c r="F259" s="80"/>
      <c r="G259" s="29"/>
      <c r="H259" s="27"/>
      <c r="I259" s="29"/>
      <c r="J259" s="30"/>
      <c r="K259" s="32"/>
      <c r="L259" s="32"/>
      <c r="M259" s="32"/>
      <c r="N259" s="32"/>
      <c r="O259" s="207" t="n">
        <f aca="false">SUM(O222:O258)</f>
        <v>598420719.464749</v>
      </c>
      <c r="P259" s="32"/>
      <c r="Q259" s="32"/>
      <c r="R259" s="32"/>
      <c r="S259" s="83"/>
      <c r="T259" s="83"/>
      <c r="U259" s="29"/>
    </row>
    <row r="260" customFormat="false" ht="12.75" hidden="false" customHeight="true" outlineLevel="0" collapsed="false">
      <c r="A260" s="148" t="s">
        <v>603</v>
      </c>
      <c r="B260" s="148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  <c r="U260" s="126"/>
    </row>
    <row r="261" customFormat="false" ht="14.25" hidden="false" customHeight="true" outlineLevel="0" collapsed="false">
      <c r="A261" s="6"/>
      <c r="B261" s="90"/>
      <c r="C261" s="6"/>
      <c r="D261" s="6"/>
      <c r="E261" s="6"/>
      <c r="F261" s="6"/>
      <c r="G261" s="6"/>
      <c r="H261" s="6"/>
      <c r="I261" s="6"/>
      <c r="J261" s="6"/>
      <c r="K261" s="15"/>
      <c r="L261" s="15"/>
      <c r="M261" s="15"/>
      <c r="N261" s="6"/>
      <c r="O261" s="249"/>
      <c r="P261" s="15"/>
      <c r="Q261" s="15"/>
      <c r="R261" s="15"/>
      <c r="S261" s="15"/>
      <c r="T261" s="51"/>
      <c r="U261" s="6"/>
    </row>
    <row r="262" customFormat="false" ht="12.75" hidden="false" customHeight="true" outlineLevel="0" collapsed="false">
      <c r="A262" s="154" t="s">
        <v>1208</v>
      </c>
      <c r="B262" s="154"/>
      <c r="C262" s="221"/>
      <c r="D262" s="221"/>
      <c r="E262" s="221"/>
      <c r="F262" s="221"/>
      <c r="G262" s="221"/>
      <c r="H262" s="221"/>
      <c r="I262" s="221"/>
      <c r="J262" s="221"/>
      <c r="K262" s="221"/>
      <c r="L262" s="221"/>
      <c r="M262" s="221"/>
      <c r="N262" s="221"/>
      <c r="O262" s="282" t="n">
        <f aca="false">SUM(O261:O261)</f>
        <v>0</v>
      </c>
      <c r="P262" s="221"/>
      <c r="Q262" s="221"/>
      <c r="R262" s="221"/>
      <c r="S262" s="221"/>
      <c r="T262" s="221"/>
      <c r="U262" s="221"/>
    </row>
    <row r="263" customFormat="false" ht="12.75" hidden="false" customHeight="false" outlineLevel="0" collapsed="false">
      <c r="T263" s="7"/>
    </row>
    <row r="264" customFormat="false" ht="12.75" hidden="false" customHeight="false" outlineLevel="0" collapsed="false">
      <c r="T264" s="7"/>
    </row>
    <row r="265" customFormat="false" ht="12.75" hidden="false" customHeight="false" outlineLevel="0" collapsed="false">
      <c r="T265" s="283"/>
    </row>
    <row r="266" customFormat="false" ht="12.75" hidden="false" customHeight="false" outlineLevel="0" collapsed="false">
      <c r="T266" s="7"/>
    </row>
    <row r="267" customFormat="false" ht="12.75" hidden="false" customHeight="false" outlineLevel="0" collapsed="false">
      <c r="T267" s="7"/>
    </row>
  </sheetData>
  <autoFilter ref="A7:U262"/>
  <mergeCells count="39">
    <mergeCell ref="A2:U2"/>
    <mergeCell ref="A3:U3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5"/>
    <mergeCell ref="L4:M4"/>
    <mergeCell ref="N4:N5"/>
    <mergeCell ref="O4:R4"/>
    <mergeCell ref="S4:S5"/>
    <mergeCell ref="T4:T5"/>
    <mergeCell ref="U4:U6"/>
    <mergeCell ref="A8:B8"/>
    <mergeCell ref="A72:B72"/>
    <mergeCell ref="A73:B73"/>
    <mergeCell ref="A75:B75"/>
    <mergeCell ref="A79:B79"/>
    <mergeCell ref="A110:B110"/>
    <mergeCell ref="A127:B127"/>
    <mergeCell ref="A134:B134"/>
    <mergeCell ref="A141:B141"/>
    <mergeCell ref="A144:B144"/>
    <mergeCell ref="A145:B145"/>
    <mergeCell ref="A156:B156"/>
    <mergeCell ref="A185:B185"/>
    <mergeCell ref="A192:B192"/>
    <mergeCell ref="A193:B193"/>
    <mergeCell ref="A195:B195"/>
    <mergeCell ref="A220:B220"/>
    <mergeCell ref="A259:B259"/>
    <mergeCell ref="A260:B260"/>
    <mergeCell ref="A262:B262"/>
  </mergeCells>
  <conditionalFormatting sqref="B93:B94">
    <cfRule type="duplicateValues" priority="2" aboveAverage="0" equalAverage="0" bottom="0" percent="0" rank="0" text="" dxfId="54"/>
    <cfRule type="duplicateValues" priority="3" aboveAverage="0" equalAverage="0" bottom="0" percent="0" rank="0" text="" dxfId="55"/>
  </conditionalFormatting>
  <printOptions headings="false" gridLines="false" gridLinesSet="true" horizontalCentered="false" verticalCentered="false"/>
  <pageMargins left="0.2875" right="0.259027777777778" top="0.75" bottom="0.75" header="0.511805555555555" footer="0.511805555555555"/>
  <pageSetup paperSize="9" scale="5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ER5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7421875" defaultRowHeight="12.75" zeroHeight="false" outlineLevelRow="0" outlineLevelCol="0"/>
  <cols>
    <col collapsed="false" customWidth="true" hidden="false" outlineLevel="0" max="1" min="1" style="0" width="5.33"/>
    <col collapsed="false" customWidth="true" hidden="false" outlineLevel="0" max="2" min="2" style="0" width="87.84"/>
    <col collapsed="false" customWidth="true" hidden="false" outlineLevel="0" max="3" min="3" style="0" width="22.66"/>
    <col collapsed="false" customWidth="true" hidden="false" outlineLevel="0" max="4" min="4" style="120" width="18.5"/>
    <col collapsed="false" customWidth="true" hidden="false" outlineLevel="0" max="5" min="5" style="0" width="18"/>
    <col collapsed="false" customWidth="true" hidden="false" outlineLevel="0" max="6" min="6" style="0" width="17.83"/>
    <col collapsed="false" customWidth="true" hidden="false" outlineLevel="0" max="7" min="7" style="0" width="20.99"/>
    <col collapsed="false" customWidth="true" hidden="false" outlineLevel="0" max="8" min="8" style="0" width="20.31"/>
    <col collapsed="false" customWidth="true" hidden="false" outlineLevel="0" max="9" min="9" style="0" width="16.32"/>
    <col collapsed="false" customWidth="true" hidden="false" outlineLevel="0" max="10" min="10" style="0" width="15.64"/>
    <col collapsed="false" customWidth="true" hidden="false" outlineLevel="0" max="11" min="11" style="0" width="17"/>
    <col collapsed="false" customWidth="true" hidden="false" outlineLevel="0" max="12" min="12" style="121" width="15.81"/>
    <col collapsed="false" customWidth="true" hidden="false" outlineLevel="0" max="13" min="13" style="121" width="17.83"/>
    <col collapsed="false" customWidth="true" hidden="false" outlineLevel="0" max="14" min="14" style="121" width="11.02"/>
    <col collapsed="false" customWidth="true" hidden="false" outlineLevel="0" max="15" min="15" style="121" width="18.33"/>
    <col collapsed="false" customWidth="true" hidden="false" outlineLevel="0" max="16" min="16" style="121" width="16.32"/>
    <col collapsed="false" customWidth="true" hidden="false" outlineLevel="0" max="17" min="17" style="121" width="19"/>
    <col collapsed="false" customWidth="true" hidden="false" outlineLevel="0" max="18" min="18" style="0" width="17.33"/>
    <col collapsed="false" customWidth="true" hidden="false" outlineLevel="0" max="20" min="19" style="0" width="15.98"/>
    <col collapsed="false" customWidth="true" hidden="false" outlineLevel="0" max="21" min="21" style="123" width="15.98"/>
    <col collapsed="false" customWidth="true" hidden="false" outlineLevel="0" max="22" min="22" style="126" width="13.66"/>
    <col collapsed="false" customWidth="true" hidden="false" outlineLevel="0" max="23" min="23" style="123" width="19.16"/>
    <col collapsed="false" customWidth="true" hidden="false" outlineLevel="0" max="24" min="24" style="123" width="13.33"/>
    <col collapsed="false" customWidth="false" hidden="false" outlineLevel="0" max="25" min="25" style="7" width="11.82"/>
    <col collapsed="false" customWidth="true" hidden="false" outlineLevel="0" max="26" min="26" style="7" width="19.51"/>
    <col collapsed="false" customWidth="false" hidden="false" outlineLevel="0" max="148" min="27" style="7" width="11.82"/>
  </cols>
  <sheetData>
    <row r="1" customFormat="false" ht="12.75" hidden="false" customHeight="false" outlineLevel="0" collapsed="false">
      <c r="A1" s="123"/>
      <c r="B1" s="7"/>
      <c r="C1" s="120"/>
      <c r="E1" s="120"/>
      <c r="F1" s="120"/>
      <c r="G1" s="120"/>
      <c r="H1" s="120"/>
      <c r="I1" s="120"/>
      <c r="J1" s="185"/>
      <c r="K1" s="185"/>
      <c r="L1" s="185"/>
      <c r="M1" s="120"/>
      <c r="N1" s="185"/>
      <c r="O1" s="120"/>
      <c r="P1" s="185"/>
      <c r="Q1" s="120"/>
      <c r="R1" s="120"/>
      <c r="S1" s="120"/>
      <c r="T1" s="120"/>
      <c r="U1" s="120"/>
      <c r="V1" s="123"/>
    </row>
    <row r="2" customFormat="false" ht="12.75" hidden="false" customHeight="true" outlineLevel="0" collapsed="false">
      <c r="A2" s="123"/>
      <c r="B2" s="121"/>
      <c r="C2" s="284" t="s">
        <v>616</v>
      </c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R2" s="285"/>
      <c r="S2" s="285"/>
      <c r="T2" s="285"/>
      <c r="U2" s="286"/>
      <c r="V2" s="123"/>
    </row>
    <row r="3" customFormat="false" ht="12.75" hidden="false" customHeight="false" outlineLevel="0" collapsed="false">
      <c r="A3" s="123"/>
      <c r="B3" s="7"/>
      <c r="C3" s="286"/>
      <c r="E3" s="286"/>
      <c r="F3" s="285"/>
      <c r="G3" s="285"/>
      <c r="H3" s="285"/>
      <c r="I3" s="285"/>
      <c r="J3" s="285"/>
      <c r="K3" s="285"/>
      <c r="O3" s="120"/>
      <c r="R3" s="285"/>
      <c r="S3" s="285"/>
      <c r="T3" s="285"/>
      <c r="U3" s="286"/>
      <c r="V3" s="123"/>
    </row>
    <row r="4" customFormat="false" ht="16.5" hidden="false" customHeight="true" outlineLevel="0" collapsed="false">
      <c r="A4" s="134" t="s">
        <v>3</v>
      </c>
      <c r="B4" s="134" t="s">
        <v>617</v>
      </c>
      <c r="C4" s="135" t="s">
        <v>618</v>
      </c>
      <c r="D4" s="136" t="s">
        <v>619</v>
      </c>
      <c r="E4" s="136"/>
      <c r="F4" s="136"/>
      <c r="G4" s="136"/>
      <c r="H4" s="136"/>
      <c r="I4" s="136"/>
      <c r="J4" s="135" t="s">
        <v>620</v>
      </c>
      <c r="K4" s="135"/>
      <c r="L4" s="136" t="s">
        <v>621</v>
      </c>
      <c r="M4" s="136"/>
      <c r="N4" s="136" t="s">
        <v>622</v>
      </c>
      <c r="O4" s="136"/>
      <c r="P4" s="136" t="s">
        <v>623</v>
      </c>
      <c r="Q4" s="136"/>
      <c r="R4" s="135" t="s">
        <v>624</v>
      </c>
      <c r="S4" s="135" t="s">
        <v>625</v>
      </c>
      <c r="T4" s="135" t="s">
        <v>626</v>
      </c>
      <c r="U4" s="135" t="s">
        <v>627</v>
      </c>
      <c r="V4" s="137" t="s">
        <v>16</v>
      </c>
      <c r="W4" s="287" t="s">
        <v>942</v>
      </c>
      <c r="X4" s="288" t="s">
        <v>1209</v>
      </c>
    </row>
    <row r="5" customFormat="false" ht="36" hidden="false" customHeight="true" outlineLevel="0" collapsed="false">
      <c r="A5" s="134"/>
      <c r="B5" s="134"/>
      <c r="C5" s="135"/>
      <c r="D5" s="127" t="s">
        <v>1210</v>
      </c>
      <c r="E5" s="133" t="s">
        <v>629</v>
      </c>
      <c r="F5" s="133" t="s">
        <v>630</v>
      </c>
      <c r="G5" s="133" t="s">
        <v>631</v>
      </c>
      <c r="H5" s="133" t="s">
        <v>632</v>
      </c>
      <c r="I5" s="133" t="s">
        <v>633</v>
      </c>
      <c r="J5" s="135"/>
      <c r="K5" s="135"/>
      <c r="L5" s="136"/>
      <c r="M5" s="136"/>
      <c r="N5" s="136"/>
      <c r="O5" s="136"/>
      <c r="P5" s="136"/>
      <c r="Q5" s="136"/>
      <c r="R5" s="135"/>
      <c r="S5" s="135"/>
      <c r="T5" s="135"/>
      <c r="U5" s="135"/>
      <c r="V5" s="137"/>
      <c r="W5" s="287"/>
      <c r="X5" s="288"/>
    </row>
    <row r="6" customFormat="false" ht="13.5" hidden="false" customHeight="true" outlineLevel="0" collapsed="false">
      <c r="A6" s="134"/>
      <c r="B6" s="134"/>
      <c r="C6" s="133" t="s">
        <v>26</v>
      </c>
      <c r="D6" s="127" t="s">
        <v>26</v>
      </c>
      <c r="E6" s="133" t="s">
        <v>26</v>
      </c>
      <c r="F6" s="133" t="s">
        <v>26</v>
      </c>
      <c r="G6" s="133" t="s">
        <v>26</v>
      </c>
      <c r="H6" s="133" t="s">
        <v>26</v>
      </c>
      <c r="I6" s="133" t="s">
        <v>26</v>
      </c>
      <c r="J6" s="133" t="s">
        <v>634</v>
      </c>
      <c r="K6" s="133" t="s">
        <v>26</v>
      </c>
      <c r="L6" s="127" t="s">
        <v>635</v>
      </c>
      <c r="M6" s="127" t="s">
        <v>26</v>
      </c>
      <c r="N6" s="127" t="s">
        <v>635</v>
      </c>
      <c r="O6" s="127" t="s">
        <v>26</v>
      </c>
      <c r="P6" s="127" t="s">
        <v>635</v>
      </c>
      <c r="Q6" s="127" t="s">
        <v>26</v>
      </c>
      <c r="R6" s="133" t="s">
        <v>26</v>
      </c>
      <c r="S6" s="133" t="s">
        <v>26</v>
      </c>
      <c r="T6" s="133" t="s">
        <v>26</v>
      </c>
      <c r="U6" s="133" t="s">
        <v>26</v>
      </c>
      <c r="V6" s="137"/>
      <c r="W6" s="287"/>
      <c r="X6" s="288"/>
    </row>
    <row r="7" customFormat="false" ht="12.75" hidden="false" customHeight="false" outlineLevel="0" collapsed="false">
      <c r="A7" s="125" t="s">
        <v>28</v>
      </c>
      <c r="B7" s="125" t="n">
        <v>2</v>
      </c>
      <c r="C7" s="133"/>
      <c r="D7" s="127"/>
      <c r="E7" s="133"/>
      <c r="F7" s="133"/>
      <c r="G7" s="133"/>
      <c r="H7" s="133"/>
      <c r="I7" s="133"/>
      <c r="J7" s="133"/>
      <c r="K7" s="133"/>
      <c r="L7" s="127"/>
      <c r="M7" s="127"/>
      <c r="N7" s="127"/>
      <c r="O7" s="127"/>
      <c r="P7" s="127"/>
      <c r="Q7" s="127"/>
      <c r="R7" s="133"/>
      <c r="S7" s="133"/>
      <c r="T7" s="133"/>
      <c r="U7" s="133"/>
      <c r="V7" s="125"/>
    </row>
    <row r="8" customFormat="false" ht="12.75" hidden="false" customHeight="true" outlineLevel="0" collapsed="false">
      <c r="A8" s="138" t="s">
        <v>636</v>
      </c>
      <c r="B8" s="138"/>
      <c r="C8" s="139" t="n">
        <f aca="false">' для Фонда'!C9+' для Фонда'!C11+' для Фонда'!C13</f>
        <v>6611690660.04333</v>
      </c>
      <c r="D8" s="139" t="n">
        <f aca="false">D9+D11+D13</f>
        <v>372101305.029557</v>
      </c>
      <c r="E8" s="139" t="n">
        <f aca="false">E9+E11+E13</f>
        <v>923355519.90583</v>
      </c>
      <c r="F8" s="139" t="n">
        <f aca="false">F9+F11+F13</f>
        <v>0</v>
      </c>
      <c r="G8" s="139" t="n">
        <f aca="false">G9+G11+G13</f>
        <v>171914557.15354</v>
      </c>
      <c r="H8" s="139" t="n">
        <f aca="false">H9+H11+H13</f>
        <v>154072509.813208</v>
      </c>
      <c r="I8" s="139" t="n">
        <f aca="false">I9+I11+I13</f>
        <v>223643515.3052</v>
      </c>
      <c r="J8" s="139" t="n">
        <f aca="false">J9+J11+J13</f>
        <v>0</v>
      </c>
      <c r="K8" s="139" t="n">
        <f aca="false">K9+K11+K13</f>
        <v>0</v>
      </c>
      <c r="L8" s="139" t="n">
        <f aca="false">L9+L11+L13</f>
        <v>8595.26</v>
      </c>
      <c r="M8" s="139" t="n">
        <f aca="false">M9+M11+M13</f>
        <v>1928430594.48661</v>
      </c>
      <c r="N8" s="139" t="n">
        <f aca="false">N9+N11+N13</f>
        <v>1683</v>
      </c>
      <c r="O8" s="139" t="n">
        <f aca="false">O9+O11+O13</f>
        <v>233576176.164498</v>
      </c>
      <c r="P8" s="139" t="n">
        <f aca="false">P9+P11+P13</f>
        <v>13794.49</v>
      </c>
      <c r="Q8" s="139" t="n">
        <f aca="false">Q9+Q11+Q13</f>
        <v>2232393206.80684</v>
      </c>
      <c r="R8" s="139" t="n">
        <f aca="false">R9+R11+R13</f>
        <v>105919265.471</v>
      </c>
      <c r="S8" s="139" t="n">
        <f aca="false">S9+S11+S13</f>
        <v>74536085.3701</v>
      </c>
      <c r="T8" s="139" t="n">
        <f aca="false">T9+T11+T13</f>
        <v>12295766.226325</v>
      </c>
      <c r="U8" s="139" t="n">
        <f aca="false">U9+U11+U13</f>
        <v>137516847.604652</v>
      </c>
      <c r="V8" s="141"/>
    </row>
    <row r="9" customFormat="false" ht="12.75" hidden="false" customHeight="true" outlineLevel="0" collapsed="false">
      <c r="A9" s="142" t="s">
        <v>637</v>
      </c>
      <c r="B9" s="142"/>
      <c r="C9" s="143" t="n">
        <f aca="false">C28+C84+C92+C100+C109+C144+C165+C176+C186+C194+C211+C244+C256+C264+C277+C314+C342</f>
        <v>991322518.746657</v>
      </c>
      <c r="D9" s="143" t="n">
        <f aca="false">D28+D84+D92+D100+D109+D144+D165+D176+D186+D194+D211+D244+D256+D264+D277+D314+D342</f>
        <v>52630999.0188067</v>
      </c>
      <c r="E9" s="143" t="n">
        <f aca="false">E28+E84+E92+E100+E109+E144+E165+E176+E186+E194+E211+E244+E256+E264+E277+E314+E342</f>
        <v>142584756.77684</v>
      </c>
      <c r="F9" s="143" t="n">
        <f aca="false">F28+F84+F92+F100+F109+F144+F165+F176+F186+F194+F211+F244+F256+F264+F277+F314+F342</f>
        <v>0</v>
      </c>
      <c r="G9" s="143" t="n">
        <f aca="false">G28+G84+G92+G100+G109+G144+G165+G176+G186+G194+G211+G244+G256+G264+G277+G314+G342</f>
        <v>25154280.11312</v>
      </c>
      <c r="H9" s="143" t="n">
        <f aca="false">H28+H84+H92+H100+H109+H144+H165+H176+H186+H194+H211+H244+H256+H264+H277+H314+H342</f>
        <v>30072719.7300585</v>
      </c>
      <c r="I9" s="143" t="n">
        <f aca="false">I28+I84+I92+I100+I109+I144+I165+I176+I186+I194+I211+I244+I256+I264+I277+I314+I342</f>
        <v>32658837.21264</v>
      </c>
      <c r="J9" s="143" t="n">
        <f aca="false">J28+J84+J92+J100+J109+J144+J165+J176+J186+J194+J211+J244+J256+J264+J277+J314+J342</f>
        <v>0</v>
      </c>
      <c r="K9" s="143" t="n">
        <f aca="false">K28+K84+K92+K100+K109+K144+K165+K176+K186+K194+K211+K244+K256+K264+K277+K314+K342</f>
        <v>0</v>
      </c>
      <c r="L9" s="143" t="n">
        <f aca="false">L28+L84+L92+L100+L109+L144+L165+L176+L186+L194+L211+L244+L256+L264+L277+L314+L342</f>
        <v>3732.19</v>
      </c>
      <c r="M9" s="143" t="n">
        <f aca="false">M28+M84+M92+M100+M109+M144+M165+M176+M186+M194+M211+M244+M256+M264+M277+M314+M342</f>
        <v>259970877.776747</v>
      </c>
      <c r="N9" s="143" t="n">
        <f aca="false">N28+N84+N92+N100+N109+N144+N165+N176+N186+N194+N211+N244+N256+N264+N277+N314+N342</f>
        <v>0</v>
      </c>
      <c r="O9" s="143" t="n">
        <f aca="false">O28+O84+O92+O100+O109+O144+O165+O176+O186+O194+O211+O244+O256+O264+O277+O314+O342</f>
        <v>47838454.3371</v>
      </c>
      <c r="P9" s="143" t="n">
        <f aca="false">P28+P84+P92+P100+P109+P144+P165+P176+P186+P194+P211+P244+P256+P264+P277+P314+P342</f>
        <v>4492.17</v>
      </c>
      <c r="Q9" s="143" t="n">
        <f aca="false">Q28+Q84+Q92+Q100+Q109+Q144+Q165+Q176+Q186+Q194+Q211+Q244+Q256+Q264+Q277+Q314+Q342</f>
        <v>312561243.780377</v>
      </c>
      <c r="R9" s="143" t="n">
        <f aca="false">R28+R84+R92+R100+R109+R144+R165+R176+R186+R194+R211+R244+R256+R264+R277+R314+R342</f>
        <v>13613531.1392</v>
      </c>
      <c r="S9" s="143" t="n">
        <f aca="false">S28+S84+S92+S100+S109+S144+S165+S176+S186+S194+S211+S244+S256+S264+S277+S314+S342</f>
        <v>12410293.8897</v>
      </c>
      <c r="T9" s="143" t="n">
        <f aca="false">T28+T84+T92+T100+T109+T144+T165+T176+T186+T194+T211+T244+T256+T264+T277+T314+T342</f>
        <v>0</v>
      </c>
      <c r="U9" s="143" t="n">
        <f aca="false">U28+U84+U92+U100+U109+U144+U165+U176+U186+U194+U211+U244+U256+U264+U277+U314+U342</f>
        <v>19891214.2660922</v>
      </c>
      <c r="V9" s="29" t="n">
        <v>2022</v>
      </c>
    </row>
    <row r="10" customFormat="false" ht="12.75" hidden="false" customHeight="true" outlineLevel="0" collapsed="false">
      <c r="A10" s="142"/>
      <c r="B10" s="142" t="s">
        <v>47</v>
      </c>
      <c r="C10" s="143" t="n">
        <f aca="false">C9</f>
        <v>991322518.746657</v>
      </c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29" t="n">
        <v>2022</v>
      </c>
    </row>
    <row r="11" customFormat="false" ht="12.75" hidden="false" customHeight="true" outlineLevel="0" collapsed="false">
      <c r="A11" s="142" t="s">
        <v>638</v>
      </c>
      <c r="B11" s="142"/>
      <c r="C11" s="143" t="n">
        <f aca="false">C34+C86+C94+C102+C117+C147+C168+C180+C188+C196+C219+C246+C258+C266+C285+C331+C344</f>
        <v>1486864984.19081</v>
      </c>
      <c r="D11" s="143" t="n">
        <f aca="false">D34+D86+D94+D102+D117+D147+D168+D180+D188+D196+D219+D246+D258+D266+D285+D331+D344</f>
        <v>78893829.28385</v>
      </c>
      <c r="E11" s="143" t="n">
        <f aca="false">E34+E86+E94+E102+E117+E147+E168+E180+E188+E196+E219+E246+E258+E266+E285+E331+E344</f>
        <v>206980865.71005</v>
      </c>
      <c r="F11" s="143" t="n">
        <f aca="false">F34+F86+F94+F102+F117+F147+F168+F180+F188+F196+F219+F246+F258+F266+F285+F331+F344</f>
        <v>0</v>
      </c>
      <c r="G11" s="143" t="n">
        <f aca="false">G34+G86+G94+G102+G117+G147+G168+G180+G188+G196+G219+G246+G258+G266+G285+G331+G344</f>
        <v>36719876.34465</v>
      </c>
      <c r="H11" s="143" t="n">
        <f aca="false">H34+H86+H94+H102+H117+H147+H168+H180+H188+H196+H219+H246+H258+H266+H285+H331+H344</f>
        <v>40724118.78</v>
      </c>
      <c r="I11" s="143" t="n">
        <f aca="false">I34+I86+I94+I102+I117+I147+I168+I180+I188+I196+I219+I246+I258+I266+I285+I331+I344</f>
        <v>49307731.1392</v>
      </c>
      <c r="J11" s="143" t="n">
        <f aca="false">J34+J86+J94+J102+J117+J147+J168+J180+J188+J196+J219+J246+J258+J266+J285+J331+J344</f>
        <v>0</v>
      </c>
      <c r="K11" s="143" t="n">
        <f aca="false">K34+K86+K94+K102+K117+K147+K168+K180+K188+K196+K219+K246+K258+K266+K285+K331+K344</f>
        <v>0</v>
      </c>
      <c r="L11" s="143" t="n">
        <f aca="false">L34+L86+L94+L102+L117+L147+L168+L180+L188+L196+L219+L246+L258+L266+L285+L331+L344</f>
        <v>4863.07</v>
      </c>
      <c r="M11" s="143" t="n">
        <f aca="false">M34+M86+M94+M102+M117+M147+M168+M180+M188+M196+M219+M246+M258+M266+M285+M331+M344</f>
        <v>429702060.8202</v>
      </c>
      <c r="N11" s="143" t="n">
        <f aca="false">N34+N86+N94+N102+N117+N147+N168+N180+N188+N196+N219+N246+N258+N266+N285+N331+N344</f>
        <v>1683</v>
      </c>
      <c r="O11" s="143" t="n">
        <f aca="false">O34+O86+O94+O102+O117+O147+O168+O180+O188+O196+O219+O246+O258+O266+O285+O331+O344</f>
        <v>68411999.8748</v>
      </c>
      <c r="P11" s="143" t="n">
        <f aca="false">P34+P86+P94+P102+P117+P147+P168+P180+P188+P196+P219+P246+P258+P266+P285+P331+P344</f>
        <v>9302.32</v>
      </c>
      <c r="Q11" s="143" t="n">
        <f aca="false">Q34+Q86+Q94+Q102+Q117+Q147+Q168+Q180+Q188+Q196+Q219+Q246+Q258+Q266+Q285+Q331+Q344</f>
        <v>506616552.298</v>
      </c>
      <c r="R11" s="143" t="n">
        <f aca="false">R34+R86+R94+R102+R117+R147+R168+R180+R188+R196+R219+R246+R258+R266+R285+R331+R344</f>
        <v>19188390.7342</v>
      </c>
      <c r="S11" s="143" t="n">
        <f aca="false">S34+S86+S94+S102+S117+S147+S168+S180+S188+S196+S219+S246+S258+S266+S285+S331+S344</f>
        <v>19167306.7468</v>
      </c>
      <c r="T11" s="143" t="n">
        <f aca="false">T34+T86+T94+T102+T117+T147+T168+T180+T188+T196+T219+T246+T258+T266+T285+T331+T344</f>
        <v>0</v>
      </c>
      <c r="U11" s="143" t="n">
        <f aca="false">U34+U86+U94+U102+U117+U147+U168+U180+U188+U196+U219+U246+U258+U266+U285+U331+U344</f>
        <v>31152252.4590595</v>
      </c>
      <c r="V11" s="29" t="n">
        <v>2023</v>
      </c>
    </row>
    <row r="12" customFormat="false" ht="12.75" hidden="false" customHeight="true" outlineLevel="0" collapsed="false">
      <c r="A12" s="142"/>
      <c r="B12" s="142" t="s">
        <v>51</v>
      </c>
      <c r="C12" s="143" t="n">
        <f aca="false">C11</f>
        <v>1486864984.19081</v>
      </c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29" t="n">
        <v>2023</v>
      </c>
    </row>
    <row r="13" customFormat="false" ht="12.75" hidden="false" customHeight="true" outlineLevel="0" collapsed="false">
      <c r="A13" s="142" t="s">
        <v>639</v>
      </c>
      <c r="B13" s="142"/>
      <c r="C13" s="143" t="n">
        <f aca="false">C80+C88+C96+C105+C140+C161+C172+C183+C190+C207+C240+C252+C260+C268+C296+C338+C346</f>
        <v>4133503157.10586</v>
      </c>
      <c r="D13" s="143" t="n">
        <f aca="false">D80+D88+D96+D105+D140+D161+D172+D183+D190+D207+D240+D252+D260+D268+D296+D338+D346</f>
        <v>240576476.7269</v>
      </c>
      <c r="E13" s="143" t="n">
        <f aca="false">E80+E88+E96+E105+E140+E161+E172+E183+E190+E207+E240+E252+E260+E268+E296+E338+E346</f>
        <v>573789897.41894</v>
      </c>
      <c r="F13" s="143" t="n">
        <f aca="false">F80+F88+F96+F105+F140+F161+F172+F183+F190+F207+F240+F252+F260+F268+F296+F338+F346</f>
        <v>0</v>
      </c>
      <c r="G13" s="143" t="n">
        <f aca="false">G80+G88+G96+G105+G140+G161+G172+G183+G190+G207+G240+G252+G260+G268+G296+G338+G346</f>
        <v>110040400.69577</v>
      </c>
      <c r="H13" s="143" t="n">
        <f aca="false">H80+H88+H96+H105+H140+H161+H172+H183+H190+H207+H240+H252+H260+H268+H296+H338+H346</f>
        <v>83275671.30315</v>
      </c>
      <c r="I13" s="143" t="n">
        <f aca="false">I80+I88+I96+I105+I140+I161+I172+I183+I190+I207+I240+I252+I260+I268+I296+I338+I346</f>
        <v>141676946.95336</v>
      </c>
      <c r="J13" s="143" t="n">
        <f aca="false">J80+J88+J96+J105+J140+J161+J172+J183+J190+J207+J240+J252+J260+J268+J296+J338+J346</f>
        <v>0</v>
      </c>
      <c r="K13" s="143" t="n">
        <f aca="false">K80+K88+K96+K105+K140+K161+K172+K183+K190+K207+K240+K252+K260+K268+K296+K338+K346</f>
        <v>0</v>
      </c>
      <c r="L13" s="143" t="n">
        <f aca="false">L80+L88+L96+L105+L140+L161+L172+L183+L190+L207+L240+L252+L260+L268+L296+L338+L346</f>
        <v>0</v>
      </c>
      <c r="M13" s="143" t="n">
        <f aca="false">M80+M88+M96+M105+M140+M161+M172+M183+M190+M207+M240+M252+M260+M268+M296+M338+M346</f>
        <v>1238757655.88966</v>
      </c>
      <c r="N13" s="143" t="n">
        <f aca="false">N80+N88+N96+N105+N140+N161+N172+N183+N190+N207+N240+N252+N260+N268+N296+N338+N346</f>
        <v>0</v>
      </c>
      <c r="O13" s="143" t="n">
        <f aca="false">O80+O88+O96+O105+O140+O161+O172+O183+O190+O207+O240+O252+O260+O268+O296+O338+O346</f>
        <v>117325721.952598</v>
      </c>
      <c r="P13" s="143" t="n">
        <f aca="false">P80+P88+P96+P105+P140+P161+P172+P183+P190+P207+P240+P252+P260+P268+P296+P338+P346</f>
        <v>0</v>
      </c>
      <c r="Q13" s="143" t="n">
        <f aca="false">Q80+Q88+Q96+Q105+Q140+Q161+Q172+Q183+Q190+Q207+Q240+Q252+Q260+Q268+Q296+Q338+Q346</f>
        <v>1413215410.72846</v>
      </c>
      <c r="R13" s="143" t="n">
        <f aca="false">R80+R88+R96+R105+R140+R161+R172+R183+R190+R207+R240+R252+R260+R268+R296+R338+R346</f>
        <v>73117343.5976</v>
      </c>
      <c r="S13" s="143" t="n">
        <f aca="false">S80+S88+S96+S105+S140+S161+S172+S183+S190+S207+S240+S252+S260+S268+S296+S338+S346</f>
        <v>42958484.7336</v>
      </c>
      <c r="T13" s="143" t="n">
        <f aca="false">T80+T88+T96+T105+T140+T161+T172+T183+T190+T207+T240+T252+T260+T268+T296+T338+T346</f>
        <v>12295766.226325</v>
      </c>
      <c r="U13" s="143" t="n">
        <f aca="false">U80+U88+U96+U105+U140+U161+U172+U183+U190+U207+U240+U252+U260+U268+U296+U338+U346</f>
        <v>86473380.8795002</v>
      </c>
      <c r="V13" s="29" t="n">
        <v>2024</v>
      </c>
    </row>
    <row r="14" customFormat="false" ht="12.75" hidden="false" customHeight="true" outlineLevel="0" collapsed="false">
      <c r="A14" s="142"/>
      <c r="B14" s="142" t="s">
        <v>54</v>
      </c>
      <c r="C14" s="143" t="n">
        <f aca="false">C13</f>
        <v>4133503157.10586</v>
      </c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29" t="n">
        <v>2024</v>
      </c>
    </row>
    <row r="15" customFormat="false" ht="12.75" hidden="false" customHeight="true" outlineLevel="0" collapsed="false">
      <c r="A15" s="148" t="s">
        <v>56</v>
      </c>
      <c r="B15" s="148"/>
      <c r="C15" s="133"/>
      <c r="D15" s="133"/>
      <c r="E15" s="133"/>
      <c r="F15" s="133"/>
      <c r="G15" s="133"/>
      <c r="H15" s="133"/>
      <c r="I15" s="133"/>
      <c r="J15" s="133"/>
      <c r="K15" s="133"/>
      <c r="L15" s="149"/>
      <c r="M15" s="127"/>
      <c r="N15" s="133"/>
      <c r="O15" s="133"/>
      <c r="P15" s="127"/>
      <c r="Q15" s="127"/>
      <c r="R15" s="127"/>
      <c r="S15" s="133"/>
      <c r="T15" s="127"/>
      <c r="U15" s="127"/>
      <c r="V15" s="125"/>
    </row>
    <row r="16" customFormat="false" ht="12.75" hidden="false" customHeight="true" outlineLevel="0" collapsed="false">
      <c r="A16" s="125" t="n">
        <v>1</v>
      </c>
      <c r="B16" s="289" t="s">
        <v>66</v>
      </c>
      <c r="C16" s="127" t="n">
        <f aca="false">D16+E16+F16+G16+H16+I16+K16+M16+O16+Q16+R16+S16+T16+U16</f>
        <v>127989595.281514</v>
      </c>
      <c r="D16" s="127" t="n">
        <v>4269457.46</v>
      </c>
      <c r="E16" s="127" t="n">
        <v>12143620.02</v>
      </c>
      <c r="F16" s="127"/>
      <c r="G16" s="127" t="n">
        <v>1904601.82</v>
      </c>
      <c r="H16" s="127" t="n">
        <v>3372341.212</v>
      </c>
      <c r="I16" s="127" t="n">
        <v>2973102.288</v>
      </c>
      <c r="J16" s="133"/>
      <c r="K16" s="133"/>
      <c r="L16" s="149"/>
      <c r="M16" s="127" t="n">
        <v>25309732.74</v>
      </c>
      <c r="N16" s="133"/>
      <c r="O16" s="133" t="n">
        <v>4548921.184</v>
      </c>
      <c r="P16" s="127"/>
      <c r="Q16" s="127" t="n">
        <v>68809443.28</v>
      </c>
      <c r="R16" s="127" t="n">
        <v>944427.452</v>
      </c>
      <c r="S16" s="127" t="n">
        <v>1032356.54</v>
      </c>
      <c r="T16" s="127"/>
      <c r="U16" s="127" t="n">
        <f aca="false">(D16+E16+F16+G16+H16+I16+M16+O16+Q16+R16+S16)*2.14%</f>
        <v>2681591.2855144</v>
      </c>
      <c r="V16" s="125" t="n">
        <v>2022</v>
      </c>
      <c r="W16" s="290" t="s">
        <v>954</v>
      </c>
      <c r="X16" s="290" t="s">
        <v>952</v>
      </c>
      <c r="Y16" s="291"/>
    </row>
    <row r="17" customFormat="false" ht="12.75" hidden="false" customHeight="true" outlineLevel="0" collapsed="false">
      <c r="A17" s="125" t="n">
        <f aca="false">A16+1</f>
        <v>2</v>
      </c>
      <c r="B17" s="289" t="s">
        <v>958</v>
      </c>
      <c r="C17" s="127" t="n">
        <f aca="false">D17+E17+F17+G17+H17+I17+K17+M17+O17+Q17+R17+S17+T17+U17</f>
        <v>28142818.0581284</v>
      </c>
      <c r="D17" s="127" t="n">
        <v>1840726.39</v>
      </c>
      <c r="E17" s="127" t="n">
        <v>4196571.951</v>
      </c>
      <c r="F17" s="127"/>
      <c r="G17" s="127" t="n">
        <v>703011.462</v>
      </c>
      <c r="H17" s="127"/>
      <c r="I17" s="127" t="n">
        <v>1031035.356</v>
      </c>
      <c r="J17" s="133"/>
      <c r="K17" s="133"/>
      <c r="L17" s="149" t="n">
        <v>705</v>
      </c>
      <c r="M17" s="127" t="n">
        <v>9663915.054</v>
      </c>
      <c r="N17" s="133"/>
      <c r="O17" s="127" t="n">
        <v>3061135.28</v>
      </c>
      <c r="P17" s="127" t="n">
        <v>1283</v>
      </c>
      <c r="Q17" s="127" t="n">
        <v>6543063.876</v>
      </c>
      <c r="R17" s="127" t="n">
        <v>318707.853</v>
      </c>
      <c r="S17" s="127" t="n">
        <v>195012.784</v>
      </c>
      <c r="T17" s="127"/>
      <c r="U17" s="127" t="n">
        <f aca="false">(D17+E17+F17+G17+H17+I17+M17+O17+Q17+R17+S17)*2.14%</f>
        <v>589638.0521284</v>
      </c>
      <c r="V17" s="125" t="n">
        <v>2022</v>
      </c>
      <c r="W17" s="290" t="s">
        <v>959</v>
      </c>
      <c r="X17" s="290" t="s">
        <v>952</v>
      </c>
      <c r="Y17" s="291"/>
    </row>
    <row r="18" customFormat="false" ht="12.75" hidden="false" customHeight="true" outlineLevel="0" collapsed="false">
      <c r="A18" s="125" t="n">
        <f aca="false">A17+1</f>
        <v>3</v>
      </c>
      <c r="B18" s="292" t="s">
        <v>71</v>
      </c>
      <c r="C18" s="127" t="n">
        <f aca="false">D18+E18+F18+G18+H18+I18+K18+M18+O18+Q18+R18+S18+T18+U18</f>
        <v>27007896.632656</v>
      </c>
      <c r="D18" s="127" t="n">
        <v>1674002.72</v>
      </c>
      <c r="E18" s="127" t="n">
        <v>4331081.04</v>
      </c>
      <c r="F18" s="127"/>
      <c r="G18" s="127" t="n">
        <v>725544.48</v>
      </c>
      <c r="H18" s="127" t="n">
        <v>1513238.8</v>
      </c>
      <c r="I18" s="127" t="n">
        <v>1064082.24</v>
      </c>
      <c r="J18" s="133"/>
      <c r="K18" s="133"/>
      <c r="L18" s="149"/>
      <c r="M18" s="127" t="n">
        <v>9973648.64</v>
      </c>
      <c r="N18" s="133"/>
      <c r="O18" s="127"/>
      <c r="P18" s="127"/>
      <c r="Q18" s="127" t="n">
        <v>6752783.04</v>
      </c>
      <c r="R18" s="127" t="n">
        <v>328923.12</v>
      </c>
      <c r="S18" s="127" t="n">
        <v>78732.96</v>
      </c>
      <c r="T18" s="127"/>
      <c r="U18" s="127" t="n">
        <f aca="false">(D18+E18+F18+G18+H18+I18+M18+O18+Q18+R18+S18)*2.14%</f>
        <v>565859.592656</v>
      </c>
      <c r="V18" s="125" t="n">
        <v>2022</v>
      </c>
      <c r="W18" s="290" t="s">
        <v>957</v>
      </c>
      <c r="X18" s="290" t="s">
        <v>952</v>
      </c>
      <c r="Y18" s="291"/>
    </row>
    <row r="19" customFormat="false" ht="12.75" hidden="false" customHeight="true" outlineLevel="0" collapsed="false">
      <c r="A19" s="125" t="n">
        <f aca="false">A18+1</f>
        <v>4</v>
      </c>
      <c r="B19" s="289" t="s">
        <v>72</v>
      </c>
      <c r="C19" s="127" t="n">
        <f aca="false">D19+E19+F19+G19+H19+I19+K19+M19+O19+Q19+R19+S19+T19+U19</f>
        <v>66588319.4533773</v>
      </c>
      <c r="D19" s="127" t="n">
        <v>3376282.62866667</v>
      </c>
      <c r="E19" s="127" t="n">
        <v>9603162.394</v>
      </c>
      <c r="F19" s="127"/>
      <c r="G19" s="127" t="n">
        <v>2259235.781</v>
      </c>
      <c r="H19" s="127" t="n">
        <v>3077127.70353846</v>
      </c>
      <c r="I19" s="127" t="n">
        <v>2712838.008</v>
      </c>
      <c r="J19" s="133"/>
      <c r="K19" s="133"/>
      <c r="L19" s="149" t="n">
        <v>1229.19</v>
      </c>
      <c r="M19" s="127" t="n">
        <v>15801245.5089474</v>
      </c>
      <c r="N19" s="133"/>
      <c r="O19" s="133" t="n">
        <v>2697961.6936</v>
      </c>
      <c r="P19" s="127" t="n">
        <v>2630.77</v>
      </c>
      <c r="Q19" s="127" t="n">
        <v>23320473.4068571</v>
      </c>
      <c r="R19" s="127" t="n">
        <v>1120278.4066</v>
      </c>
      <c r="S19" s="127" t="n">
        <v>1224579.757</v>
      </c>
      <c r="T19" s="127"/>
      <c r="U19" s="127" t="n">
        <f aca="false">(D19+E19+F19+G19+H19+I19+M19+O19+Q19+R19+S19)*2.14%</f>
        <v>1395134.16516769</v>
      </c>
      <c r="V19" s="125" t="n">
        <v>2022</v>
      </c>
      <c r="W19" s="290" t="s">
        <v>966</v>
      </c>
      <c r="X19" s="290" t="s">
        <v>952</v>
      </c>
      <c r="Y19" s="291"/>
    </row>
    <row r="20" customFormat="false" ht="12.75" hidden="false" customHeight="true" outlineLevel="0" collapsed="false">
      <c r="A20" s="125" t="n">
        <f aca="false">A19+1</f>
        <v>5</v>
      </c>
      <c r="B20" s="289" t="s">
        <v>946</v>
      </c>
      <c r="C20" s="127" t="n">
        <f aca="false">D20+E20+F20+G20+H20+I20+K20+M20+O20+Q20+R20+S20+T20+U20</f>
        <v>28261375.974316</v>
      </c>
      <c r="D20" s="127" t="n">
        <v>1540067.796</v>
      </c>
      <c r="E20" s="127" t="n">
        <v>4345659.284</v>
      </c>
      <c r="F20" s="127"/>
      <c r="G20" s="127" t="n">
        <v>567054.852</v>
      </c>
      <c r="H20" s="127" t="n">
        <v>1870416.66</v>
      </c>
      <c r="I20" s="127" t="n">
        <v>567054.852</v>
      </c>
      <c r="J20" s="133"/>
      <c r="K20" s="133"/>
      <c r="L20" s="149"/>
      <c r="M20" s="127" t="n">
        <v>7862660.956</v>
      </c>
      <c r="N20" s="133"/>
      <c r="O20" s="127" t="n">
        <v>2323583.856</v>
      </c>
      <c r="P20" s="127"/>
      <c r="Q20" s="127" t="n">
        <v>7539424.088</v>
      </c>
      <c r="R20" s="127" t="n">
        <v>285695.484</v>
      </c>
      <c r="S20" s="127" t="n">
        <v>767636.112</v>
      </c>
      <c r="T20" s="127"/>
      <c r="U20" s="127" t="n">
        <f aca="false">(D20+E20+F20+G20+H20+I20+M20+O20+Q20+R20+S20)*2.14%</f>
        <v>592122.034316</v>
      </c>
      <c r="V20" s="125" t="n">
        <v>2022</v>
      </c>
      <c r="W20" s="290" t="s">
        <v>947</v>
      </c>
      <c r="X20" s="290" t="s">
        <v>944</v>
      </c>
      <c r="Y20" s="291"/>
    </row>
    <row r="21" customFormat="false" ht="12.75" hidden="false" customHeight="true" outlineLevel="0" collapsed="false">
      <c r="A21" s="125" t="n">
        <f aca="false">A20+1</f>
        <v>6</v>
      </c>
      <c r="B21" s="289" t="s">
        <v>192</v>
      </c>
      <c r="C21" s="127" t="n">
        <f aca="false">D21+E21+F21+G21+H21+I21+K21+M21+O21+Q21+R21+S21+T21+U21</f>
        <v>65003841.81807</v>
      </c>
      <c r="D21" s="127" t="n">
        <v>3165515.3</v>
      </c>
      <c r="E21" s="127" t="n">
        <v>18347102.3</v>
      </c>
      <c r="F21" s="293"/>
      <c r="G21" s="127" t="n">
        <v>2726796.05</v>
      </c>
      <c r="H21" s="293" t="n">
        <v>5529363.3</v>
      </c>
      <c r="I21" s="127" t="n">
        <v>2655460.4</v>
      </c>
      <c r="J21" s="294"/>
      <c r="K21" s="294"/>
      <c r="L21" s="295"/>
      <c r="M21" s="127"/>
      <c r="N21" s="294"/>
      <c r="O21" s="293" t="n">
        <v>4113322.3</v>
      </c>
      <c r="P21" s="293"/>
      <c r="Q21" s="127" t="n">
        <v>24879033.3</v>
      </c>
      <c r="R21" s="127" t="n">
        <v>1244121.75</v>
      </c>
      <c r="S21" s="127" t="n">
        <v>981190.35</v>
      </c>
      <c r="T21" s="127"/>
      <c r="U21" s="127" t="n">
        <f aca="false">(D21+E21+F21+G21+H21+I21+M21+O21+Q21+R21+S21)*2.14%</f>
        <v>1361936.76807</v>
      </c>
      <c r="V21" s="125" t="n">
        <v>2022</v>
      </c>
      <c r="W21" s="290" t="s">
        <v>943</v>
      </c>
      <c r="X21" s="290" t="s">
        <v>944</v>
      </c>
      <c r="Y21" s="291"/>
    </row>
    <row r="22" customFormat="false" ht="12.75" hidden="false" customHeight="true" outlineLevel="0" collapsed="false">
      <c r="A22" s="125" t="n">
        <f aca="false">A21+1</f>
        <v>7</v>
      </c>
      <c r="B22" s="45" t="s">
        <v>84</v>
      </c>
      <c r="C22" s="127" t="n">
        <f aca="false">D22+E22+F22+G22+H22+I22+K22+M22+O22+Q22+R22+S22+T22+U22</f>
        <v>85959002.71</v>
      </c>
      <c r="D22" s="127" t="n">
        <v>4607224.8</v>
      </c>
      <c r="E22" s="127" t="n">
        <v>16739360.4</v>
      </c>
      <c r="F22" s="127"/>
      <c r="G22" s="127" t="n">
        <v>2625396.4</v>
      </c>
      <c r="H22" s="127"/>
      <c r="I22" s="127" t="n">
        <v>3613446.72</v>
      </c>
      <c r="J22" s="133"/>
      <c r="K22" s="133"/>
      <c r="L22" s="149"/>
      <c r="M22" s="127" t="n">
        <v>15977097.24</v>
      </c>
      <c r="N22" s="133"/>
      <c r="O22" s="127" t="n">
        <v>1796010.95</v>
      </c>
      <c r="P22" s="127"/>
      <c r="Q22" s="127" t="n">
        <v>36209996.92</v>
      </c>
      <c r="R22" s="127" t="n">
        <v>1301845.04</v>
      </c>
      <c r="S22" s="127" t="n">
        <v>1287642.59</v>
      </c>
      <c r="T22" s="129"/>
      <c r="U22" s="127" t="n">
        <v>1800981.65</v>
      </c>
      <c r="V22" s="125" t="n">
        <v>2022</v>
      </c>
      <c r="W22" s="296" t="s">
        <v>955</v>
      </c>
      <c r="X22" s="296" t="s">
        <v>952</v>
      </c>
      <c r="Y22" s="291"/>
    </row>
    <row r="23" customFormat="false" ht="12.75" hidden="false" customHeight="true" outlineLevel="0" collapsed="false">
      <c r="A23" s="297" t="n">
        <v>8</v>
      </c>
      <c r="B23" s="298" t="s">
        <v>949</v>
      </c>
      <c r="C23" s="127" t="n">
        <f aca="false">D23+E23+F23+G23+H23+I23+K23+M23+O23+Q23+R23+S23+T23+U23</f>
        <v>16774346.811948</v>
      </c>
      <c r="D23" s="127" t="n">
        <v>697922.01</v>
      </c>
      <c r="E23" s="127" t="n">
        <v>1187767.96</v>
      </c>
      <c r="F23" s="127"/>
      <c r="G23" s="127" t="n">
        <v>476916.57</v>
      </c>
      <c r="H23" s="127" t="n">
        <v>885702.21</v>
      </c>
      <c r="I23" s="127" t="n">
        <v>1012249.37</v>
      </c>
      <c r="J23" s="133"/>
      <c r="K23" s="133"/>
      <c r="L23" s="149"/>
      <c r="M23" s="127" t="n">
        <v>7496000.38</v>
      </c>
      <c r="N23" s="133"/>
      <c r="O23" s="127"/>
      <c r="P23" s="127"/>
      <c r="Q23" s="127" t="n">
        <v>4052733.63</v>
      </c>
      <c r="R23" s="127" t="n">
        <v>613604.69</v>
      </c>
      <c r="S23" s="127"/>
      <c r="T23" s="127"/>
      <c r="U23" s="127" t="n">
        <f aca="false">(D23+E23+F23+G23+H23+I23+M23+O23+Q23+R23+S23)*2.14%</f>
        <v>351449.991948</v>
      </c>
      <c r="V23" s="125" t="n">
        <v>2022</v>
      </c>
      <c r="W23" s="299"/>
      <c r="X23" s="299"/>
      <c r="Y23" s="291"/>
    </row>
    <row r="24" customFormat="false" ht="12.75" hidden="false" customHeight="true" outlineLevel="0" collapsed="false">
      <c r="A24" s="297" t="n">
        <v>9</v>
      </c>
      <c r="B24" s="298" t="s">
        <v>82</v>
      </c>
      <c r="C24" s="127" t="n">
        <f aca="false">D24+E24+F24+G24+H24+I24+K24+M24+O24+Q24+R24+S24+T24+U24</f>
        <v>10848979.8664</v>
      </c>
      <c r="D24" s="127"/>
      <c r="E24" s="127"/>
      <c r="F24" s="127"/>
      <c r="G24" s="127"/>
      <c r="H24" s="127"/>
      <c r="I24" s="127"/>
      <c r="J24" s="133"/>
      <c r="K24" s="133"/>
      <c r="L24" s="149"/>
      <c r="M24" s="127" t="n">
        <v>6256180</v>
      </c>
      <c r="N24" s="133"/>
      <c r="O24" s="127" t="n">
        <v>1168474</v>
      </c>
      <c r="P24" s="127"/>
      <c r="Q24" s="127" t="n">
        <v>2721989</v>
      </c>
      <c r="R24" s="127" t="n">
        <v>475033</v>
      </c>
      <c r="S24" s="127"/>
      <c r="T24" s="127"/>
      <c r="U24" s="127" t="n">
        <f aca="false">(D24+E24+F24+G24+H24+I24+M24+O24+Q24+R24+S24)*2.14%</f>
        <v>227303.8664</v>
      </c>
      <c r="V24" s="125" t="n">
        <v>2022</v>
      </c>
      <c r="W24" s="299"/>
      <c r="X24" s="299"/>
      <c r="Y24" s="291"/>
    </row>
    <row r="25" customFormat="false" ht="12.75" hidden="false" customHeight="true" outlineLevel="0" collapsed="false">
      <c r="A25" s="297" t="n">
        <v>10</v>
      </c>
      <c r="B25" s="298" t="s">
        <v>193</v>
      </c>
      <c r="C25" s="127" t="n">
        <f aca="false">D25+E25+F25+G25+H25+I25+K25+M25+O25+Q25+R25+S25+T25+U25</f>
        <v>12256604.9126</v>
      </c>
      <c r="D25" s="127" t="n">
        <v>1611379</v>
      </c>
      <c r="E25" s="127"/>
      <c r="F25" s="127"/>
      <c r="G25" s="127"/>
      <c r="H25" s="127"/>
      <c r="I25" s="127"/>
      <c r="J25" s="133"/>
      <c r="K25" s="133"/>
      <c r="L25" s="149"/>
      <c r="M25" s="127" t="n">
        <v>6373839</v>
      </c>
      <c r="N25" s="133"/>
      <c r="O25" s="127"/>
      <c r="P25" s="127"/>
      <c r="Q25" s="127" t="n">
        <v>3442806</v>
      </c>
      <c r="R25" s="127" t="n">
        <v>571785</v>
      </c>
      <c r="S25" s="127"/>
      <c r="T25" s="127"/>
      <c r="U25" s="127" t="n">
        <f aca="false">(D25+E25+F25+G25+H25+I25+M25+O25+Q25+R25+S25)*2.14%</f>
        <v>256795.9126</v>
      </c>
      <c r="V25" s="125" t="n">
        <v>2022</v>
      </c>
      <c r="W25" s="299"/>
      <c r="X25" s="299"/>
      <c r="Y25" s="291"/>
    </row>
    <row r="26" customFormat="false" ht="12.75" hidden="false" customHeight="true" outlineLevel="0" collapsed="false">
      <c r="A26" s="297" t="n">
        <v>11</v>
      </c>
      <c r="B26" s="298" t="s">
        <v>194</v>
      </c>
      <c r="C26" s="127" t="n">
        <f aca="false">D26+E26+F26+G26+H26+I26+K26+M26+O26+Q26+R26+S26+T26+U26</f>
        <v>17045430.191984</v>
      </c>
      <c r="D26" s="127" t="n">
        <v>1333118.64</v>
      </c>
      <c r="E26" s="127"/>
      <c r="F26" s="127"/>
      <c r="G26" s="127"/>
      <c r="H26" s="127"/>
      <c r="I26" s="127"/>
      <c r="J26" s="133"/>
      <c r="K26" s="133"/>
      <c r="L26" s="149"/>
      <c r="M26" s="127" t="n">
        <v>7407949.71</v>
      </c>
      <c r="N26" s="133"/>
      <c r="O26" s="133" t="n">
        <v>2190617.52</v>
      </c>
      <c r="P26" s="127"/>
      <c r="Q26" s="127" t="n">
        <v>5410510.5</v>
      </c>
      <c r="R26" s="127" t="n">
        <v>346104.19</v>
      </c>
      <c r="S26" s="127"/>
      <c r="T26" s="127"/>
      <c r="U26" s="127" t="n">
        <f aca="false">(D26+E26+F26+G26+H26+I26+M26+O26+Q26+R26+S26)*2.14%</f>
        <v>357129.631984</v>
      </c>
      <c r="V26" s="125" t="n">
        <v>2022</v>
      </c>
      <c r="W26" s="299"/>
      <c r="X26" s="299"/>
      <c r="Y26" s="291"/>
    </row>
    <row r="27" customFormat="false" ht="12.75" hidden="false" customHeight="true" outlineLevel="0" collapsed="false">
      <c r="A27" s="297" t="n">
        <v>12</v>
      </c>
      <c r="B27" s="298" t="s">
        <v>195</v>
      </c>
      <c r="C27" s="127" t="n">
        <f aca="false">D27+E27+F27+G27+H27+I27+K27+M27+O27+Q27+R27+S27+T27+U27</f>
        <v>3738200.390172</v>
      </c>
      <c r="D27" s="127" t="n">
        <v>429212</v>
      </c>
      <c r="E27" s="127" t="n">
        <v>1106217</v>
      </c>
      <c r="F27" s="127"/>
      <c r="G27" s="127" t="n">
        <v>212382</v>
      </c>
      <c r="H27" s="127" t="n">
        <v>1684464.98</v>
      </c>
      <c r="I27" s="127" t="n">
        <v>227603</v>
      </c>
      <c r="J27" s="133"/>
      <c r="K27" s="133"/>
      <c r="L27" s="149"/>
      <c r="M27" s="127"/>
      <c r="N27" s="133"/>
      <c r="O27" s="127"/>
      <c r="P27" s="127"/>
      <c r="Q27" s="127"/>
      <c r="R27" s="127"/>
      <c r="S27" s="127"/>
      <c r="T27" s="129"/>
      <c r="U27" s="127" t="n">
        <f aca="false">(D27+E27+F27+G27+H27+I27+M27+O27+Q27+R27+S27)*2.14%</f>
        <v>78321.410172</v>
      </c>
      <c r="V27" s="125" t="n">
        <v>2022</v>
      </c>
      <c r="W27" s="299"/>
      <c r="X27" s="299"/>
      <c r="Y27" s="291"/>
    </row>
    <row r="28" s="155" customFormat="true" ht="12.75" hidden="false" customHeight="true" outlineLevel="0" collapsed="false">
      <c r="A28" s="300" t="s">
        <v>113</v>
      </c>
      <c r="B28" s="300"/>
      <c r="C28" s="143" t="n">
        <f aca="false">SUM(C16:C27)</f>
        <v>489616412.101166</v>
      </c>
      <c r="D28" s="143" t="n">
        <f aca="false">SUM(D16:D27)</f>
        <v>24544908.7446667</v>
      </c>
      <c r="E28" s="143" t="n">
        <f aca="false">SUM(E16:E27)</f>
        <v>72000542.349</v>
      </c>
      <c r="F28" s="143" t="n">
        <f aca="false">SUM(F16:F27)</f>
        <v>0</v>
      </c>
      <c r="G28" s="143" t="n">
        <f aca="false">SUM(G16:G27)</f>
        <v>12200939.415</v>
      </c>
      <c r="H28" s="143" t="n">
        <f aca="false">SUM(H16:H27)</f>
        <v>17932654.8655385</v>
      </c>
      <c r="I28" s="143" t="n">
        <f aca="false">SUM(I16:I27)</f>
        <v>15856872.234</v>
      </c>
      <c r="J28" s="143" t="n">
        <f aca="false">SUM(J16:J27)</f>
        <v>0</v>
      </c>
      <c r="K28" s="143" t="n">
        <f aca="false">SUM(K16:K27)</f>
        <v>0</v>
      </c>
      <c r="L28" s="143" t="n">
        <f aca="false">SUM(L16:L27)</f>
        <v>1934.19</v>
      </c>
      <c r="M28" s="143" t="n">
        <f aca="false">SUM(M16:M27)</f>
        <v>112122269.228947</v>
      </c>
      <c r="N28" s="143" t="n">
        <f aca="false">SUM(N16:N27)</f>
        <v>0</v>
      </c>
      <c r="O28" s="143" t="n">
        <f aca="false">SUM(O16:O27)</f>
        <v>21900026.7836</v>
      </c>
      <c r="P28" s="143" t="n">
        <f aca="false">SUM(P16:P27)</f>
        <v>3913.77</v>
      </c>
      <c r="Q28" s="143" t="n">
        <f aca="false">SUM(Q16:Q27)</f>
        <v>189682257.040857</v>
      </c>
      <c r="R28" s="143" t="n">
        <f aca="false">SUM(R16:R27)</f>
        <v>7550525.9856</v>
      </c>
      <c r="S28" s="143" t="n">
        <f aca="false">SUM(S16:S27)</f>
        <v>5567151.093</v>
      </c>
      <c r="T28" s="143" t="n">
        <f aca="false">SUM(T16:T27)</f>
        <v>0</v>
      </c>
      <c r="U28" s="143" t="n">
        <f aca="false">SUM(U16:U27)</f>
        <v>10258264.3609565</v>
      </c>
      <c r="V28" s="143"/>
      <c r="W28" s="186"/>
      <c r="X28" s="186"/>
      <c r="Y28" s="291"/>
      <c r="Z28" s="7"/>
    </row>
    <row r="29" customFormat="false" ht="12.75" hidden="false" customHeight="true" outlineLevel="0" collapsed="false">
      <c r="A29" s="125" t="n">
        <v>1</v>
      </c>
      <c r="B29" s="289" t="s">
        <v>111</v>
      </c>
      <c r="C29" s="127" t="n">
        <f aca="false">D29+E29+F29+G29+H29+I29+K29+M29+O29+Q29+R29+S29+T29+U29</f>
        <v>21713074.61428</v>
      </c>
      <c r="D29" s="127" t="n">
        <v>3138950.5</v>
      </c>
      <c r="E29" s="127" t="n">
        <v>8928118.5</v>
      </c>
      <c r="F29" s="127"/>
      <c r="G29" s="127" t="n">
        <v>1400283.5</v>
      </c>
      <c r="H29" s="127" t="n">
        <v>2479381.1</v>
      </c>
      <c r="I29" s="127" t="n">
        <v>2185856.4</v>
      </c>
      <c r="J29" s="133"/>
      <c r="K29" s="133"/>
      <c r="L29" s="149"/>
      <c r="M29" s="127"/>
      <c r="N29" s="133"/>
      <c r="O29" s="129" t="n">
        <v>1672207.6</v>
      </c>
      <c r="P29" s="127"/>
      <c r="Q29" s="127"/>
      <c r="R29" s="127" t="n">
        <v>694353.1</v>
      </c>
      <c r="S29" s="127" t="n">
        <v>758999.5</v>
      </c>
      <c r="T29" s="127"/>
      <c r="U29" s="127" t="n">
        <f aca="false">(D29+E29+F29+G29+H29+I29+M29+O29+Q29+R29+S29)*2.14%</f>
        <v>454924.41428</v>
      </c>
      <c r="V29" s="125" t="n">
        <v>2023</v>
      </c>
      <c r="W29" s="290" t="s">
        <v>974</v>
      </c>
      <c r="X29" s="290" t="s">
        <v>932</v>
      </c>
      <c r="Y29" s="291"/>
    </row>
    <row r="30" customFormat="false" ht="12.75" hidden="false" customHeight="true" outlineLevel="0" collapsed="false">
      <c r="A30" s="125" t="n">
        <f aca="false">A29+1</f>
        <v>2</v>
      </c>
      <c r="B30" s="289" t="s">
        <v>156</v>
      </c>
      <c r="C30" s="127" t="n">
        <f aca="false">D30+E30+F30+G30+H30+I30+K30+M30+O30+Q30+R30+S30+T30+U30</f>
        <v>46347556.2501952</v>
      </c>
      <c r="D30" s="127" t="n">
        <v>4157263.992</v>
      </c>
      <c r="E30" s="127" t="n">
        <v>17014360.02</v>
      </c>
      <c r="F30" s="127"/>
      <c r="G30" s="127" t="n">
        <v>2141631.226</v>
      </c>
      <c r="H30" s="127" t="n">
        <v>5330914.904</v>
      </c>
      <c r="I30" s="127" t="n">
        <v>2779122.528</v>
      </c>
      <c r="J30" s="133"/>
      <c r="K30" s="133"/>
      <c r="L30" s="149"/>
      <c r="M30" s="127"/>
      <c r="N30" s="133"/>
      <c r="O30" s="129" t="n">
        <v>10369178.4</v>
      </c>
      <c r="P30" s="127"/>
      <c r="Q30" s="127"/>
      <c r="R30" s="127" t="n">
        <v>1220319.828</v>
      </c>
      <c r="S30" s="127" t="n">
        <v>2363708.27</v>
      </c>
      <c r="T30" s="127"/>
      <c r="U30" s="127" t="n">
        <f aca="false">(D30+E30+F30+G30+H30+I30+M30+O30+Q30+R30+S30)*2.14%</f>
        <v>971057.0821952</v>
      </c>
      <c r="V30" s="125" t="n">
        <v>2023</v>
      </c>
      <c r="W30" s="290" t="s">
        <v>986</v>
      </c>
      <c r="X30" s="290" t="s">
        <v>932</v>
      </c>
      <c r="Y30" s="291"/>
    </row>
    <row r="31" customFormat="false" ht="12.75" hidden="false" customHeight="true" outlineLevel="0" collapsed="false">
      <c r="A31" s="125" t="n">
        <f aca="false">A30+1</f>
        <v>3</v>
      </c>
      <c r="B31" s="289" t="s">
        <v>961</v>
      </c>
      <c r="C31" s="127" t="n">
        <f aca="false">D31+E31+F31+G31+H31+I31+K31+M31+O31+Q31+R31+S31+T31+U31</f>
        <v>8426175.3831648</v>
      </c>
      <c r="D31" s="127" t="n">
        <v>553974.096</v>
      </c>
      <c r="E31" s="127" t="n">
        <v>1433275.272</v>
      </c>
      <c r="F31" s="127"/>
      <c r="G31" s="127" t="n">
        <v>240102.864</v>
      </c>
      <c r="H31" s="127"/>
      <c r="I31" s="127" t="n">
        <v>352134.432</v>
      </c>
      <c r="J31" s="133"/>
      <c r="K31" s="133"/>
      <c r="L31" s="149"/>
      <c r="M31" s="127" t="n">
        <v>3300557.952</v>
      </c>
      <c r="N31" s="133"/>
      <c r="O31" s="127"/>
      <c r="P31" s="127"/>
      <c r="Q31" s="127" t="n">
        <v>2234683.872</v>
      </c>
      <c r="R31" s="127" t="n">
        <v>108849.816</v>
      </c>
      <c r="S31" s="127" t="n">
        <v>26054.928</v>
      </c>
      <c r="T31" s="127"/>
      <c r="U31" s="127" t="n">
        <f aca="false">(D31+E31+F31+G31+H31+I31+M31+O31+Q31+R31+S31)*2.14%</f>
        <v>176542.1511648</v>
      </c>
      <c r="V31" s="125" t="n">
        <v>2023</v>
      </c>
      <c r="W31" s="290" t="s">
        <v>962</v>
      </c>
      <c r="X31" s="290" t="s">
        <v>952</v>
      </c>
      <c r="Y31" s="291"/>
    </row>
    <row r="32" customFormat="false" ht="12.75" hidden="false" customHeight="true" outlineLevel="0" collapsed="false">
      <c r="A32" s="125" t="n">
        <f aca="false">A31+1</f>
        <v>4</v>
      </c>
      <c r="B32" s="289" t="s">
        <v>80</v>
      </c>
      <c r="C32" s="127" t="n">
        <f aca="false">D32+E32+F32+G32+H32+I32+K32+M32+O32+Q32+R32+S32+T32+U32</f>
        <v>44291977.2900872</v>
      </c>
      <c r="D32" s="127" t="n">
        <v>2385626.928</v>
      </c>
      <c r="E32" s="127" t="n">
        <v>9763612.68</v>
      </c>
      <c r="F32" s="127"/>
      <c r="G32" s="127" t="n">
        <v>1228965.284</v>
      </c>
      <c r="H32" s="127" t="n">
        <v>3059121.136</v>
      </c>
      <c r="I32" s="127" t="n">
        <v>1594786.752</v>
      </c>
      <c r="J32" s="133"/>
      <c r="K32" s="133"/>
      <c r="L32" s="149"/>
      <c r="M32" s="127" t="n">
        <v>17324891.436</v>
      </c>
      <c r="N32" s="133"/>
      <c r="O32" s="129" t="n">
        <v>5950305.6</v>
      </c>
      <c r="P32" s="127"/>
      <c r="Q32" s="127"/>
      <c r="R32" s="127" t="n">
        <v>700274.952</v>
      </c>
      <c r="S32" s="127" t="n">
        <v>1356403.18</v>
      </c>
      <c r="T32" s="127"/>
      <c r="U32" s="127" t="n">
        <f aca="false">(D32+E32+F32+G32+H32+I32+M32+O32+Q32+R32+S32)*2.14%</f>
        <v>927989.3420872</v>
      </c>
      <c r="V32" s="125" t="n">
        <v>2023</v>
      </c>
      <c r="W32" s="290" t="s">
        <v>956</v>
      </c>
      <c r="X32" s="290" t="s">
        <v>952</v>
      </c>
      <c r="Y32" s="291"/>
    </row>
    <row r="33" customFormat="false" ht="12.75" hidden="false" customHeight="true" outlineLevel="0" collapsed="false">
      <c r="A33" s="125" t="n">
        <f aca="false">A32+1</f>
        <v>5</v>
      </c>
      <c r="B33" s="289" t="s">
        <v>75</v>
      </c>
      <c r="C33" s="127" t="n">
        <f aca="false">D33+E33+F33+G33+H33+I33+K33+M33+O33+Q33+R33+S33+T33+U33</f>
        <v>129551307.736871</v>
      </c>
      <c r="D33" s="127" t="n">
        <v>4328721.815</v>
      </c>
      <c r="E33" s="127" t="n">
        <v>12312185.655</v>
      </c>
      <c r="F33" s="127"/>
      <c r="G33" s="127" t="n">
        <v>1931039.605</v>
      </c>
      <c r="H33" s="127" t="n">
        <v>3419152.693</v>
      </c>
      <c r="I33" s="127" t="n">
        <v>3014371.932</v>
      </c>
      <c r="J33" s="133"/>
      <c r="K33" s="133"/>
      <c r="L33" s="149" t="n">
        <v>1307</v>
      </c>
      <c r="M33" s="127" t="n">
        <v>25661057.235</v>
      </c>
      <c r="N33" s="133"/>
      <c r="O33" s="129" t="n">
        <v>4612064.776</v>
      </c>
      <c r="P33" s="127" t="n">
        <v>2327.32</v>
      </c>
      <c r="Q33" s="127" t="n">
        <v>69764587.42</v>
      </c>
      <c r="R33" s="127" t="n">
        <v>957537.053</v>
      </c>
      <c r="S33" s="127" t="n">
        <v>836277.838</v>
      </c>
      <c r="T33" s="127"/>
      <c r="U33" s="127" t="n">
        <f aca="false">(D33+E33+F33+G33+H33+I33+M33+O33+Q33+R33+S33)*2.14%</f>
        <v>2714311.7148708</v>
      </c>
      <c r="V33" s="125" t="n">
        <v>2023</v>
      </c>
      <c r="W33" s="290" t="s">
        <v>948</v>
      </c>
      <c r="X33" s="290" t="s">
        <v>944</v>
      </c>
      <c r="Y33" s="291"/>
    </row>
    <row r="34" customFormat="false" ht="12.75" hidden="false" customHeight="true" outlineLevel="0" collapsed="false">
      <c r="A34" s="154" t="s">
        <v>175</v>
      </c>
      <c r="B34" s="154"/>
      <c r="C34" s="143" t="n">
        <f aca="false">SUM(C29:C33)</f>
        <v>250330091.274598</v>
      </c>
      <c r="D34" s="143" t="n">
        <f aca="false">SUM(D29:D33)</f>
        <v>14564537.331</v>
      </c>
      <c r="E34" s="143" t="n">
        <f aca="false">SUM(E29:E33)</f>
        <v>49451552.127</v>
      </c>
      <c r="F34" s="143" t="n">
        <f aca="false">SUM(F29:F33)</f>
        <v>0</v>
      </c>
      <c r="G34" s="143" t="n">
        <f aca="false">SUM(G29:G33)</f>
        <v>6942022.479</v>
      </c>
      <c r="H34" s="143" t="n">
        <f aca="false">SUM(H29:H33)</f>
        <v>14288569.833</v>
      </c>
      <c r="I34" s="143" t="n">
        <f aca="false">SUM(I29:I33)</f>
        <v>9926272.044</v>
      </c>
      <c r="J34" s="143" t="n">
        <f aca="false">SUM(J29:J33)</f>
        <v>0</v>
      </c>
      <c r="K34" s="143" t="n">
        <f aca="false">SUM(K29:K33)</f>
        <v>0</v>
      </c>
      <c r="L34" s="143" t="n">
        <f aca="false">SUM(L29:L33)</f>
        <v>1307</v>
      </c>
      <c r="M34" s="143" t="n">
        <f aca="false">SUM(M29:M33)</f>
        <v>46286506.623</v>
      </c>
      <c r="N34" s="143" t="n">
        <f aca="false">SUM(N29:N33)</f>
        <v>0</v>
      </c>
      <c r="O34" s="143" t="n">
        <f aca="false">SUM(O29:O33)</f>
        <v>22603756.376</v>
      </c>
      <c r="P34" s="143" t="n">
        <f aca="false">SUM(P29:P33)</f>
        <v>2327.32</v>
      </c>
      <c r="Q34" s="143" t="n">
        <f aca="false">SUM(Q29:Q33)</f>
        <v>71999271.292</v>
      </c>
      <c r="R34" s="143" t="n">
        <f aca="false">SUM(R29:R33)</f>
        <v>3681334.749</v>
      </c>
      <c r="S34" s="143" t="n">
        <f aca="false">SUM(S29:S33)</f>
        <v>5341443.716</v>
      </c>
      <c r="T34" s="143" t="n">
        <f aca="false">SUM(T29:T33)</f>
        <v>0</v>
      </c>
      <c r="U34" s="143" t="n">
        <f aca="false">SUM(U29:U33)</f>
        <v>5244824.704598</v>
      </c>
      <c r="V34" s="158"/>
      <c r="Y34" s="291"/>
    </row>
    <row r="35" customFormat="false" ht="12.75" hidden="false" customHeight="true" outlineLevel="0" collapsed="false">
      <c r="A35" s="125" t="n">
        <v>1</v>
      </c>
      <c r="B35" s="126" t="s">
        <v>137</v>
      </c>
      <c r="C35" s="127" t="n">
        <f aca="false">D35+E35+F35+G35+H35+I35+K35+M35+O35+Q35+R35+S35+T35+U35</f>
        <v>11109433.7695152</v>
      </c>
      <c r="D35" s="127" t="n">
        <v>688584.624</v>
      </c>
      <c r="E35" s="127" t="n">
        <v>1781547.768</v>
      </c>
      <c r="F35" s="127"/>
      <c r="G35" s="127" t="n">
        <v>298445.616</v>
      </c>
      <c r="H35" s="301" t="n">
        <v>622455.96</v>
      </c>
      <c r="I35" s="127" t="n">
        <v>437699.808</v>
      </c>
      <c r="J35" s="127"/>
      <c r="K35" s="127"/>
      <c r="L35" s="127"/>
      <c r="M35" s="127" t="n">
        <v>4102562.688</v>
      </c>
      <c r="N35" s="127"/>
      <c r="O35" s="127"/>
      <c r="P35" s="127"/>
      <c r="Q35" s="127" t="n">
        <v>2777691.168</v>
      </c>
      <c r="R35" s="127" t="n">
        <v>135299.304</v>
      </c>
      <c r="S35" s="127" t="n">
        <v>32386.032</v>
      </c>
      <c r="T35" s="127"/>
      <c r="U35" s="127" t="n">
        <f aca="false">(D35+E35+F35+G35+H35+I35+M35+O35+Q35+R35+S35)*2.14%</f>
        <v>232760.8015152</v>
      </c>
      <c r="V35" s="125" t="n">
        <v>2024</v>
      </c>
      <c r="W35" s="290" t="s">
        <v>988</v>
      </c>
      <c r="X35" s="290" t="s">
        <v>932</v>
      </c>
      <c r="Y35" s="291"/>
    </row>
    <row r="36" customFormat="false" ht="12.75" hidden="false" customHeight="true" outlineLevel="0" collapsed="false">
      <c r="A36" s="125" t="n">
        <f aca="false">A35+1</f>
        <v>2</v>
      </c>
      <c r="B36" s="126" t="s">
        <v>138</v>
      </c>
      <c r="C36" s="127" t="n">
        <f aca="false">D36+E36+F36+G36+H36+I36+K36+M36+O36+Q36+R36+S36+T36+U36</f>
        <v>13302085.1713932</v>
      </c>
      <c r="D36" s="127" t="n">
        <v>824489.484</v>
      </c>
      <c r="E36" s="127" t="n">
        <v>2133169.038</v>
      </c>
      <c r="F36" s="127"/>
      <c r="G36" s="127" t="n">
        <v>357349.356</v>
      </c>
      <c r="H36" s="127" t="n">
        <v>745309.11</v>
      </c>
      <c r="I36" s="127" t="n">
        <v>524087.928</v>
      </c>
      <c r="J36" s="127"/>
      <c r="K36" s="127"/>
      <c r="L36" s="127"/>
      <c r="M36" s="127" t="n">
        <v>4912279.008</v>
      </c>
      <c r="N36" s="127"/>
      <c r="O36" s="127"/>
      <c r="P36" s="127"/>
      <c r="Q36" s="127" t="n">
        <v>3325919.688</v>
      </c>
      <c r="R36" s="127" t="n">
        <v>162003.114</v>
      </c>
      <c r="S36" s="127" t="n">
        <v>38778.012</v>
      </c>
      <c r="T36" s="127"/>
      <c r="U36" s="127" t="n">
        <f aca="false">(D36+E36+F36+G36+H36+I36+M36+O36+Q36+R36+S36)*2.14%</f>
        <v>278700.4333932</v>
      </c>
      <c r="V36" s="125" t="n">
        <v>2024</v>
      </c>
      <c r="W36" s="290" t="s">
        <v>989</v>
      </c>
      <c r="X36" s="290" t="s">
        <v>932</v>
      </c>
      <c r="Y36" s="291"/>
    </row>
    <row r="37" customFormat="false" ht="12.75" hidden="false" customHeight="true" outlineLevel="0" collapsed="false">
      <c r="A37" s="125" t="n">
        <f aca="false">A36+1</f>
        <v>3</v>
      </c>
      <c r="B37" s="126" t="s">
        <v>140</v>
      </c>
      <c r="C37" s="127" t="n">
        <f aca="false">D37+E37+F37+G37+H37+I37+K37+M37+O37+Q37+R37+S37+T37+U37</f>
        <v>55066251.5029</v>
      </c>
      <c r="D37" s="127" t="n">
        <v>2107791.6</v>
      </c>
      <c r="E37" s="127" t="n">
        <v>8626521</v>
      </c>
      <c r="F37" s="127"/>
      <c r="G37" s="127" t="n">
        <v>1085837.3</v>
      </c>
      <c r="H37" s="127" t="n">
        <v>2702849.2</v>
      </c>
      <c r="I37" s="127" t="n">
        <v>1409054.4</v>
      </c>
      <c r="J37" s="127"/>
      <c r="K37" s="127"/>
      <c r="L37" s="127"/>
      <c r="M37" s="127" t="n">
        <v>15307196.7</v>
      </c>
      <c r="N37" s="127"/>
      <c r="O37" s="133" t="n">
        <v>5257320</v>
      </c>
      <c r="P37" s="127"/>
      <c r="Q37" s="127" t="n">
        <v>15598800.4</v>
      </c>
      <c r="R37" s="127" t="n">
        <v>618719.4</v>
      </c>
      <c r="S37" s="301" t="n">
        <v>1198433.5</v>
      </c>
      <c r="T37" s="127"/>
      <c r="U37" s="127" t="n">
        <f aca="false">(D37+E37+F37+G37+H37+I37+M37+O37+Q37+R37+S37)*2.14%</f>
        <v>1153728.0029</v>
      </c>
      <c r="V37" s="125" t="n">
        <v>2024</v>
      </c>
      <c r="W37" s="290" t="s">
        <v>975</v>
      </c>
      <c r="X37" s="290" t="s">
        <v>932</v>
      </c>
      <c r="Y37" s="291"/>
    </row>
    <row r="38" customFormat="false" ht="12.75" hidden="false" customHeight="true" outlineLevel="0" collapsed="false">
      <c r="A38" s="125" t="n">
        <f aca="false">A37+1</f>
        <v>4</v>
      </c>
      <c r="B38" s="126" t="s">
        <v>141</v>
      </c>
      <c r="C38" s="127" t="n">
        <f aca="false">D38+E38+F38+G38+H38+I38+K38+M38+O38+Q38+R38+S38+T38+U38</f>
        <v>128261208.876419</v>
      </c>
      <c r="D38" s="127" t="n">
        <v>4643631.909</v>
      </c>
      <c r="E38" s="127" t="n">
        <v>13171023.18</v>
      </c>
      <c r="F38" s="127"/>
      <c r="G38" s="127" t="n">
        <v>2047063.095</v>
      </c>
      <c r="H38" s="127" t="n">
        <v>3624587.127</v>
      </c>
      <c r="I38" s="127" t="n">
        <v>2855324.556</v>
      </c>
      <c r="J38" s="127"/>
      <c r="K38" s="127"/>
      <c r="L38" s="127"/>
      <c r="M38" s="127" t="n">
        <v>18255077.505</v>
      </c>
      <c r="N38" s="127"/>
      <c r="O38" s="127" t="n">
        <v>4889173.464</v>
      </c>
      <c r="P38" s="127"/>
      <c r="Q38" s="127" t="n">
        <v>73956283.38</v>
      </c>
      <c r="R38" s="301" t="n">
        <v>1015069.167</v>
      </c>
      <c r="S38" s="293" t="n">
        <v>1116693.459</v>
      </c>
      <c r="T38" s="127"/>
      <c r="U38" s="127" t="n">
        <f aca="false">(D38+E38+F38+G38+H38+I38+M38+O38+Q38+R38+S38)*2.14%</f>
        <v>2687282.0344188</v>
      </c>
      <c r="V38" s="125" t="n">
        <v>2024</v>
      </c>
      <c r="W38" s="290" t="s">
        <v>1016</v>
      </c>
      <c r="X38" s="290" t="s">
        <v>991</v>
      </c>
      <c r="Y38" s="291"/>
    </row>
    <row r="39" customFormat="false" ht="12.75" hidden="false" customHeight="true" outlineLevel="0" collapsed="false">
      <c r="A39" s="125" t="n">
        <f aca="false">A38+1</f>
        <v>5</v>
      </c>
      <c r="B39" s="126" t="s">
        <v>143</v>
      </c>
      <c r="C39" s="127" t="n">
        <f aca="false">D39+E39+F39+G39+H39+I39+K39+M39+O39+Q39+R39+S39+T39+U39</f>
        <v>45191014.8502419</v>
      </c>
      <c r="D39" s="127" t="n">
        <v>2415760.4925</v>
      </c>
      <c r="E39" s="127" t="n">
        <v>6851972.35</v>
      </c>
      <c r="F39" s="127"/>
      <c r="G39" s="127" t="n">
        <v>1490923.4725</v>
      </c>
      <c r="H39" s="127" t="n">
        <v>1991121.456</v>
      </c>
      <c r="I39" s="127" t="n">
        <v>794767.752</v>
      </c>
      <c r="J39" s="127"/>
      <c r="K39" s="127"/>
      <c r="L39" s="127"/>
      <c r="M39" s="127" t="n">
        <v>11396224.995</v>
      </c>
      <c r="N39" s="127"/>
      <c r="O39" s="127" t="n">
        <v>1695665.85333333</v>
      </c>
      <c r="P39" s="127"/>
      <c r="Q39" s="127" t="n">
        <v>15389735.54</v>
      </c>
      <c r="R39" s="301" t="n">
        <v>1056140.555</v>
      </c>
      <c r="S39" s="293" t="n">
        <v>1161876.735</v>
      </c>
      <c r="T39" s="127"/>
      <c r="U39" s="127" t="n">
        <f aca="false">(D39+E39+F39+G39+H39+I39+M39+O39+Q39+R39+S39)*2.14%</f>
        <v>946825.648908533</v>
      </c>
      <c r="V39" s="125" t="n">
        <v>2024</v>
      </c>
      <c r="W39" s="290" t="s">
        <v>1015</v>
      </c>
      <c r="X39" s="290" t="s">
        <v>991</v>
      </c>
      <c r="Y39" s="291"/>
    </row>
    <row r="40" customFormat="false" ht="12.75" hidden="false" customHeight="true" outlineLevel="0" collapsed="false">
      <c r="A40" s="125" t="n">
        <f aca="false">A39+1</f>
        <v>6</v>
      </c>
      <c r="B40" s="126" t="s">
        <v>179</v>
      </c>
      <c r="C40" s="127" t="n">
        <f aca="false">D40+E40+F40+G40+H40+I40+K40+M40+O40+Q40+R40+S40+T40+U40</f>
        <v>62848259.3877544</v>
      </c>
      <c r="D40" s="127" t="n">
        <v>2823146.074</v>
      </c>
      <c r="E40" s="127" t="n">
        <v>16362754.534</v>
      </c>
      <c r="F40" s="127"/>
      <c r="G40" s="127" t="n">
        <v>2431876.909</v>
      </c>
      <c r="H40" s="127"/>
      <c r="I40" s="127" t="n">
        <v>2368256.632</v>
      </c>
      <c r="J40" s="133"/>
      <c r="K40" s="133"/>
      <c r="L40" s="149"/>
      <c r="M40" s="127" t="n">
        <v>9790205.88</v>
      </c>
      <c r="N40" s="133"/>
      <c r="O40" s="127" t="n">
        <v>3668442.134</v>
      </c>
      <c r="P40" s="127"/>
      <c r="Q40" s="127" t="n">
        <v>22188218.514</v>
      </c>
      <c r="R40" s="127" t="n">
        <v>1109562.615</v>
      </c>
      <c r="S40" s="127" t="n">
        <v>789022.304</v>
      </c>
      <c r="T40" s="127"/>
      <c r="U40" s="127" t="n">
        <f aca="false">(D40+E40+F40+G40+H40+I40+M40+O40+Q40+R40+S40)*2.14%</f>
        <v>1316773.7917544</v>
      </c>
      <c r="V40" s="125" t="n">
        <v>2024</v>
      </c>
      <c r="W40" s="290" t="s">
        <v>1014</v>
      </c>
      <c r="X40" s="290" t="s">
        <v>991</v>
      </c>
      <c r="Y40" s="291"/>
      <c r="AA40" s="251"/>
    </row>
    <row r="41" customFormat="false" ht="12.75" hidden="false" customHeight="true" outlineLevel="0" collapsed="false">
      <c r="A41" s="125" t="n">
        <f aca="false">A40+1</f>
        <v>7</v>
      </c>
      <c r="B41" s="126" t="s">
        <v>121</v>
      </c>
      <c r="C41" s="127" t="n">
        <f aca="false">D41+E41+F41+G41+H41+I41+K41+M41+O41+Q41+R41+S41+T41+U41</f>
        <v>7855242.9389784</v>
      </c>
      <c r="D41" s="127" t="n">
        <v>516438.468</v>
      </c>
      <c r="E41" s="127" t="n">
        <v>1336160.826</v>
      </c>
      <c r="F41" s="127"/>
      <c r="G41" s="127" t="n">
        <v>223834.212</v>
      </c>
      <c r="H41" s="127"/>
      <c r="I41" s="127" t="n">
        <v>328274.856</v>
      </c>
      <c r="J41" s="133"/>
      <c r="K41" s="133"/>
      <c r="L41" s="149"/>
      <c r="M41" s="127" t="n">
        <v>3076922.016</v>
      </c>
      <c r="N41" s="133"/>
      <c r="O41" s="127"/>
      <c r="P41" s="127"/>
      <c r="Q41" s="127" t="n">
        <v>2083268.376</v>
      </c>
      <c r="R41" s="127" t="n">
        <v>101474.478</v>
      </c>
      <c r="S41" s="127" t="n">
        <v>24289.524</v>
      </c>
      <c r="T41" s="127"/>
      <c r="U41" s="127" t="n">
        <f aca="false">(D41+E41+F41+G41+H41+I41+M41+O41+Q41+R41+S41)*2.14%</f>
        <v>164580.1829784</v>
      </c>
      <c r="V41" s="125" t="n">
        <v>2024</v>
      </c>
      <c r="W41" s="290" t="s">
        <v>973</v>
      </c>
      <c r="X41" s="290" t="s">
        <v>932</v>
      </c>
      <c r="Y41" s="291"/>
    </row>
    <row r="42" customFormat="false" ht="12.75" hidden="false" customHeight="true" outlineLevel="0" collapsed="false">
      <c r="A42" s="125" t="n">
        <f aca="false">A41+1</f>
        <v>8</v>
      </c>
      <c r="B42" s="126" t="s">
        <v>123</v>
      </c>
      <c r="C42" s="127" t="n">
        <f aca="false">D42+E42+F42+G42+H42+I42+K42+M42+O42+Q42+R42+S42+T42+U42</f>
        <v>8796953.3497916</v>
      </c>
      <c r="D42" s="127" t="n">
        <v>578350.682</v>
      </c>
      <c r="E42" s="127" t="n">
        <v>1496343.849</v>
      </c>
      <c r="F42" s="127"/>
      <c r="G42" s="127" t="n">
        <v>250668.138</v>
      </c>
      <c r="H42" s="127"/>
      <c r="I42" s="127" t="n">
        <v>367629.444</v>
      </c>
      <c r="J42" s="133"/>
      <c r="K42" s="133"/>
      <c r="L42" s="149"/>
      <c r="M42" s="127" t="n">
        <v>3445792.784</v>
      </c>
      <c r="N42" s="133"/>
      <c r="O42" s="127"/>
      <c r="P42" s="127"/>
      <c r="Q42" s="127" t="n">
        <v>2333016.924</v>
      </c>
      <c r="R42" s="127" t="n">
        <v>113639.547</v>
      </c>
      <c r="S42" s="127" t="n">
        <v>27201.426</v>
      </c>
      <c r="T42" s="127"/>
      <c r="U42" s="127" t="n">
        <f aca="false">(D42+E42+F42+G42+H42+I42+M42+O42+Q42+R42+S42)*2.14%</f>
        <v>184310.5557916</v>
      </c>
      <c r="V42" s="125" t="n">
        <v>2024</v>
      </c>
      <c r="W42" s="290" t="s">
        <v>981</v>
      </c>
      <c r="X42" s="290" t="s">
        <v>932</v>
      </c>
      <c r="Y42" s="291"/>
    </row>
    <row r="43" customFormat="false" ht="12.75" hidden="false" customHeight="true" outlineLevel="0" collapsed="false">
      <c r="A43" s="125" t="n">
        <f aca="false">A42+1</f>
        <v>9</v>
      </c>
      <c r="B43" s="126" t="s">
        <v>130</v>
      </c>
      <c r="C43" s="127" t="n">
        <f aca="false">D43+E43+F43+G43+H43+I43+K43+M43+O43+Q43+R43+S43+T43+U43</f>
        <v>10835102.9140595</v>
      </c>
      <c r="D43" s="127" t="n">
        <v>862132.973</v>
      </c>
      <c r="E43" s="127"/>
      <c r="F43" s="127"/>
      <c r="G43" s="127" t="n">
        <v>373664.757</v>
      </c>
      <c r="H43" s="127"/>
      <c r="I43" s="127" t="n">
        <v>548016.066</v>
      </c>
      <c r="J43" s="133"/>
      <c r="K43" s="133"/>
      <c r="L43" s="149"/>
      <c r="M43" s="127" t="n">
        <v>5136557.576</v>
      </c>
      <c r="N43" s="133"/>
      <c r="O43" s="127"/>
      <c r="P43" s="127"/>
      <c r="Q43" s="127" t="n">
        <v>3477770.286</v>
      </c>
      <c r="R43" s="127" t="n">
        <v>169399.6455</v>
      </c>
      <c r="S43" s="127" t="n">
        <v>40548.489</v>
      </c>
      <c r="T43" s="127"/>
      <c r="U43" s="127" t="n">
        <f aca="false">(D43+E43+F43+G43+H43+I43+M43+O43+Q43+R43+S43)*2.14%</f>
        <v>227013.1215595</v>
      </c>
      <c r="V43" s="125" t="n">
        <v>2024</v>
      </c>
      <c r="W43" s="290" t="s">
        <v>980</v>
      </c>
      <c r="X43" s="290" t="s">
        <v>932</v>
      </c>
      <c r="Y43" s="291"/>
    </row>
    <row r="44" customFormat="false" ht="12.75" hidden="false" customHeight="true" outlineLevel="0" collapsed="false">
      <c r="A44" s="125" t="n">
        <f aca="false">A43+1</f>
        <v>10</v>
      </c>
      <c r="B44" s="126" t="s">
        <v>114</v>
      </c>
      <c r="C44" s="127" t="n">
        <f aca="false">D44+E44+F44+G44+H44+I44+K44+M44+O44+Q44+R44+S44+T44+U44</f>
        <v>24889535.835411</v>
      </c>
      <c r="D44" s="127" t="n">
        <v>1194691.9104</v>
      </c>
      <c r="E44" s="127" t="n">
        <v>3055933.89</v>
      </c>
      <c r="F44" s="127"/>
      <c r="G44" s="127" t="n">
        <v>769312.914</v>
      </c>
      <c r="H44" s="127"/>
      <c r="I44" s="127" t="n">
        <v>998311.392</v>
      </c>
      <c r="J44" s="133"/>
      <c r="K44" s="133"/>
      <c r="L44" s="149"/>
      <c r="M44" s="127" t="n">
        <v>7591576.4442</v>
      </c>
      <c r="N44" s="133"/>
      <c r="O44" s="133" t="n">
        <v>1862398.8</v>
      </c>
      <c r="P44" s="127"/>
      <c r="Q44" s="127" t="n">
        <v>7736196.7704</v>
      </c>
      <c r="R44" s="127" t="n">
        <v>438361.092</v>
      </c>
      <c r="S44" s="301" t="n">
        <v>721276.152</v>
      </c>
      <c r="T44" s="127"/>
      <c r="U44" s="127" t="n">
        <f aca="false">(D44+E44+F44+G44+H44+I44+M44+O44+Q44+R44+S44)*2.14%</f>
        <v>521476.470411</v>
      </c>
      <c r="V44" s="125" t="n">
        <v>2024</v>
      </c>
      <c r="W44" s="290" t="s">
        <v>976</v>
      </c>
      <c r="X44" s="290" t="s">
        <v>932</v>
      </c>
      <c r="Y44" s="291"/>
    </row>
    <row r="45" customFormat="false" ht="12.75" hidden="false" customHeight="true" outlineLevel="0" collapsed="false">
      <c r="A45" s="125" t="n">
        <f aca="false">A44+1</f>
        <v>11</v>
      </c>
      <c r="B45" s="126" t="s">
        <v>115</v>
      </c>
      <c r="C45" s="127" t="n">
        <f aca="false">D45+E45+F45+G45+H45+I45+K45+M45+O45+Q45+R45+S45+T45+U45</f>
        <v>23466392.0231282</v>
      </c>
      <c r="D45" s="127" t="n">
        <v>1447097.69152</v>
      </c>
      <c r="E45" s="127" t="n">
        <v>3276016.30356</v>
      </c>
      <c r="F45" s="127"/>
      <c r="G45" s="127" t="n">
        <v>548799.60072</v>
      </c>
      <c r="H45" s="127"/>
      <c r="I45" s="127" t="n">
        <v>804868.51536</v>
      </c>
      <c r="J45" s="133"/>
      <c r="K45" s="133"/>
      <c r="L45" s="149"/>
      <c r="M45" s="127" t="n">
        <v>9160616.33888</v>
      </c>
      <c r="N45" s="133"/>
      <c r="O45" s="127"/>
      <c r="P45" s="127"/>
      <c r="Q45" s="127" t="n">
        <v>7296834.5808</v>
      </c>
      <c r="R45" s="127" t="n">
        <v>355423.4724</v>
      </c>
      <c r="S45" s="127" t="n">
        <v>85076.2392</v>
      </c>
      <c r="T45" s="127"/>
      <c r="U45" s="127" t="n">
        <f aca="false">(D45+E45+F45+G45+H45+I45+M45+O45+Q45+R45+S45)*2.14%</f>
        <v>491659.280688216</v>
      </c>
      <c r="V45" s="125" t="n">
        <v>2024</v>
      </c>
      <c r="W45" s="290" t="s">
        <v>982</v>
      </c>
      <c r="X45" s="290" t="s">
        <v>932</v>
      </c>
      <c r="Y45" s="291"/>
    </row>
    <row r="46" customFormat="false" ht="12.75" hidden="false" customHeight="true" outlineLevel="0" collapsed="false">
      <c r="A46" s="125" t="n">
        <f aca="false">A45+1</f>
        <v>12</v>
      </c>
      <c r="B46" s="126" t="s">
        <v>117</v>
      </c>
      <c r="C46" s="127" t="n">
        <f aca="false">D46+E46+F46+G46+H46+I46+K46+M46+O46+Q46+R46+S46+T46+U46</f>
        <v>31463627.6281804</v>
      </c>
      <c r="D46" s="127" t="n">
        <v>2068558.258</v>
      </c>
      <c r="E46" s="127" t="n">
        <v>5351898.981</v>
      </c>
      <c r="F46" s="127"/>
      <c r="G46" s="127" t="n">
        <v>896552.322</v>
      </c>
      <c r="H46" s="127"/>
      <c r="I46" s="127" t="n">
        <v>1314882.036</v>
      </c>
      <c r="J46" s="133"/>
      <c r="K46" s="133"/>
      <c r="L46" s="149"/>
      <c r="M46" s="127" t="n">
        <v>12324396.496</v>
      </c>
      <c r="N46" s="133"/>
      <c r="O46" s="127"/>
      <c r="P46" s="127"/>
      <c r="Q46" s="127" t="n">
        <v>8344386.156</v>
      </c>
      <c r="R46" s="127" t="n">
        <v>406448.943</v>
      </c>
      <c r="S46" s="127" t="n">
        <v>97289.994</v>
      </c>
      <c r="T46" s="127"/>
      <c r="U46" s="127" t="n">
        <f aca="false">(D46+E46+F46+G46+H46+I46+M46+O46+Q46+R46+S46)*2.14%</f>
        <v>659214.4421804</v>
      </c>
      <c r="V46" s="125" t="n">
        <v>2024</v>
      </c>
      <c r="W46" s="290" t="s">
        <v>971</v>
      </c>
      <c r="X46" s="290" t="s">
        <v>932</v>
      </c>
      <c r="Y46" s="291"/>
    </row>
    <row r="47" customFormat="false" ht="12.75" hidden="false" customHeight="true" outlineLevel="0" collapsed="false">
      <c r="A47" s="125" t="n">
        <f aca="false">A46+1</f>
        <v>13</v>
      </c>
      <c r="B47" s="126" t="s">
        <v>119</v>
      </c>
      <c r="C47" s="127" t="n">
        <f aca="false">D47+E47+F47+G47+H47+I47+K47+M47+O47+Q47+R47+S47+T47+U47</f>
        <v>20691379.2703416</v>
      </c>
      <c r="D47" s="127" t="n">
        <v>1360342.932</v>
      </c>
      <c r="E47" s="127" t="n">
        <v>3519561.474</v>
      </c>
      <c r="F47" s="127"/>
      <c r="G47" s="127" t="n">
        <v>589598.388</v>
      </c>
      <c r="H47" s="127"/>
      <c r="I47" s="127" t="n">
        <v>864703.944</v>
      </c>
      <c r="J47" s="133"/>
      <c r="K47" s="133"/>
      <c r="L47" s="149"/>
      <c r="M47" s="127" t="n">
        <v>8104874.784</v>
      </c>
      <c r="N47" s="133"/>
      <c r="O47" s="127"/>
      <c r="P47" s="127"/>
      <c r="Q47" s="127" t="n">
        <v>5487506.424</v>
      </c>
      <c r="R47" s="127" t="n">
        <v>267292.422</v>
      </c>
      <c r="S47" s="127" t="n">
        <v>63980.676</v>
      </c>
      <c r="T47" s="127"/>
      <c r="U47" s="127" t="n">
        <f aca="false">(D47+E47+F47+G47+H47+I47+M47+O47+Q47+R47+S47)*2.14%</f>
        <v>433518.2263416</v>
      </c>
      <c r="V47" s="125" t="n">
        <v>2024</v>
      </c>
      <c r="W47" s="290" t="s">
        <v>984</v>
      </c>
      <c r="X47" s="290" t="s">
        <v>932</v>
      </c>
      <c r="Y47" s="291"/>
    </row>
    <row r="48" customFormat="false" ht="12.75" hidden="false" customHeight="true" outlineLevel="0" collapsed="false">
      <c r="A48" s="125" t="n">
        <f aca="false">A47+1</f>
        <v>14</v>
      </c>
      <c r="B48" s="126" t="s">
        <v>124</v>
      </c>
      <c r="C48" s="127" t="n">
        <f aca="false">D48+E48+F48+G48+H48+I48+K48+M48+O48+Q48+R48+S48+T48+U48</f>
        <v>35437186.19088</v>
      </c>
      <c r="D48" s="127" t="n">
        <v>2329797.6</v>
      </c>
      <c r="E48" s="127" t="n">
        <v>6027793.2</v>
      </c>
      <c r="F48" s="127"/>
      <c r="G48" s="127" t="n">
        <v>1009778.4</v>
      </c>
      <c r="H48" s="127"/>
      <c r="I48" s="127" t="n">
        <v>1480939.2</v>
      </c>
      <c r="J48" s="133"/>
      <c r="K48" s="133"/>
      <c r="L48" s="149"/>
      <c r="M48" s="127" t="n">
        <v>13880851.2</v>
      </c>
      <c r="N48" s="133"/>
      <c r="O48" s="127"/>
      <c r="P48" s="127"/>
      <c r="Q48" s="127" t="n">
        <v>9398203.2</v>
      </c>
      <c r="R48" s="127" t="n">
        <v>457779.6</v>
      </c>
      <c r="S48" s="127" t="n">
        <v>109576.8</v>
      </c>
      <c r="T48" s="127"/>
      <c r="U48" s="127" t="n">
        <f aca="false">(D48+E48+F48+G48+H48+I48+M48+O48+Q48+R48+S48)*2.14%</f>
        <v>742466.99088</v>
      </c>
      <c r="V48" s="125" t="n">
        <v>2024</v>
      </c>
      <c r="W48" s="290" t="s">
        <v>979</v>
      </c>
      <c r="X48" s="290" t="s">
        <v>932</v>
      </c>
      <c r="Y48" s="291"/>
    </row>
    <row r="49" customFormat="false" ht="12.75" hidden="false" customHeight="true" outlineLevel="0" collapsed="false">
      <c r="A49" s="125" t="n">
        <f aca="false">A48+1</f>
        <v>15</v>
      </c>
      <c r="B49" s="126" t="s">
        <v>126</v>
      </c>
      <c r="C49" s="127" t="n">
        <f aca="false">D49+E49+F49+G49+H49+I49+K49+M49+O49+Q49+R49+S49+T49+U49</f>
        <v>37442132.9863548</v>
      </c>
      <c r="D49" s="127" t="n">
        <v>2320737.276</v>
      </c>
      <c r="E49" s="127" t="n">
        <v>6004351.782</v>
      </c>
      <c r="F49" s="127"/>
      <c r="G49" s="127" t="n">
        <v>1005851.484</v>
      </c>
      <c r="H49" s="127" t="n">
        <v>2097863.79</v>
      </c>
      <c r="I49" s="127" t="n">
        <v>1475179.992</v>
      </c>
      <c r="J49" s="133"/>
      <c r="K49" s="133"/>
      <c r="L49" s="149"/>
      <c r="M49" s="127" t="n">
        <v>13826870.112</v>
      </c>
      <c r="N49" s="133"/>
      <c r="O49" s="127"/>
      <c r="P49" s="127"/>
      <c r="Q49" s="127" t="n">
        <v>9361654.632</v>
      </c>
      <c r="R49" s="127" t="n">
        <v>455999.346</v>
      </c>
      <c r="S49" s="127" t="n">
        <v>109150.668</v>
      </c>
      <c r="T49" s="127"/>
      <c r="U49" s="127" t="n">
        <f aca="false">(D49+E49+F49+G49+H49+I49+M49+O49+Q49+R49+S49)*2.14%</f>
        <v>784473.9043548</v>
      </c>
      <c r="V49" s="125" t="n">
        <v>2024</v>
      </c>
      <c r="W49" s="290" t="s">
        <v>969</v>
      </c>
      <c r="X49" s="290" t="s">
        <v>932</v>
      </c>
      <c r="Y49" s="291"/>
    </row>
    <row r="50" customFormat="false" ht="12.75" hidden="false" customHeight="true" outlineLevel="0" collapsed="false">
      <c r="A50" s="125" t="n">
        <f aca="false">A49+1</f>
        <v>16</v>
      </c>
      <c r="B50" s="126" t="s">
        <v>131</v>
      </c>
      <c r="C50" s="127" t="n">
        <f aca="false">D50+E50+F50+G50+H50+I50+K50+M50+O50+Q50+R50+S50+T50+U50</f>
        <v>9137723.85504</v>
      </c>
      <c r="D50" s="127" t="n">
        <v>705052.8</v>
      </c>
      <c r="E50" s="127"/>
      <c r="F50" s="127"/>
      <c r="G50" s="127" t="n">
        <v>269274.24</v>
      </c>
      <c r="H50" s="127"/>
      <c r="I50" s="127" t="n">
        <v>394917.12</v>
      </c>
      <c r="J50" s="133"/>
      <c r="K50" s="133"/>
      <c r="L50" s="149"/>
      <c r="M50" s="127" t="n">
        <v>3701566.08</v>
      </c>
      <c r="N50" s="133"/>
      <c r="O50" s="127" t="n">
        <v>1172505.6</v>
      </c>
      <c r="P50" s="127"/>
      <c r="Q50" s="127" t="n">
        <v>2506187.52</v>
      </c>
      <c r="R50" s="127" t="n">
        <v>122074.56</v>
      </c>
      <c r="S50" s="127" t="n">
        <v>74695.68</v>
      </c>
      <c r="T50" s="127"/>
      <c r="U50" s="127" t="n">
        <f aca="false">(D50+E50+F50+G50+H50+I50+M50+O50+Q50+R50+S50)*2.14%</f>
        <v>191450.25504</v>
      </c>
      <c r="V50" s="125" t="n">
        <v>2024</v>
      </c>
      <c r="W50" s="290" t="s">
        <v>972</v>
      </c>
      <c r="X50" s="290" t="s">
        <v>932</v>
      </c>
      <c r="Y50" s="291"/>
    </row>
    <row r="51" customFormat="false" ht="12.75" hidden="false" customHeight="true" outlineLevel="0" collapsed="false">
      <c r="A51" s="125" t="n">
        <f aca="false">A50+1</f>
        <v>17</v>
      </c>
      <c r="B51" s="126" t="s">
        <v>132</v>
      </c>
      <c r="C51" s="127" t="n">
        <f aca="false">D51+E51+F51+G51+H51+I51+K51+M51+O51+Q51+R51+S51+T51+U51</f>
        <v>48754688.1961496</v>
      </c>
      <c r="D51" s="127" t="n">
        <v>1823112.7236</v>
      </c>
      <c r="E51" s="127" t="n">
        <v>5124257.418</v>
      </c>
      <c r="F51" s="127"/>
      <c r="G51" s="127" t="n">
        <v>803687.038</v>
      </c>
      <c r="H51" s="127" t="n">
        <v>1423030.7308</v>
      </c>
      <c r="I51" s="127" t="n">
        <v>1121014.4624</v>
      </c>
      <c r="J51" s="133"/>
      <c r="K51" s="133"/>
      <c r="L51" s="149"/>
      <c r="M51" s="127" t="n">
        <v>7167033.202</v>
      </c>
      <c r="N51" s="133"/>
      <c r="O51" s="127" t="n">
        <v>398521.1468</v>
      </c>
      <c r="P51" s="127"/>
      <c r="Q51" s="127" t="n">
        <v>29035600.552</v>
      </c>
      <c r="R51" s="301" t="n">
        <v>398521.1468</v>
      </c>
      <c r="S51" s="293" t="n">
        <v>438419.3436</v>
      </c>
      <c r="T51" s="127"/>
      <c r="U51" s="127" t="n">
        <f aca="false">(D51+E51+F51+G51+H51+I51+M51+O51+Q51+R51+S51)*2.14%</f>
        <v>1021490.4321496</v>
      </c>
      <c r="V51" s="125" t="n">
        <v>2024</v>
      </c>
      <c r="W51" s="290" t="s">
        <v>985</v>
      </c>
      <c r="X51" s="290" t="s">
        <v>932</v>
      </c>
      <c r="Y51" s="291"/>
    </row>
    <row r="52" customFormat="false" ht="12.75" hidden="false" customHeight="true" outlineLevel="0" collapsed="false">
      <c r="A52" s="125" t="n">
        <f aca="false">A51+1</f>
        <v>18</v>
      </c>
      <c r="B52" s="126" t="s">
        <v>133</v>
      </c>
      <c r="C52" s="127" t="n">
        <f aca="false">D52+E52+F52+G52+H52+I52+K52+M52+O52+Q52+R52+S52+T52+U52</f>
        <v>24472425.9242939</v>
      </c>
      <c r="D52" s="127" t="n">
        <v>1516849.243</v>
      </c>
      <c r="E52" s="127" t="n">
        <v>3924484.0635</v>
      </c>
      <c r="F52" s="127"/>
      <c r="G52" s="127" t="n">
        <v>657431.187</v>
      </c>
      <c r="H52" s="127" t="n">
        <v>1371177.6575</v>
      </c>
      <c r="I52" s="127" t="n">
        <v>964187.406</v>
      </c>
      <c r="J52" s="133"/>
      <c r="K52" s="133"/>
      <c r="L52" s="149"/>
      <c r="M52" s="127" t="n">
        <v>9037333.816</v>
      </c>
      <c r="N52" s="133"/>
      <c r="O52" s="127"/>
      <c r="P52" s="127"/>
      <c r="Q52" s="127" t="n">
        <v>6118839.426</v>
      </c>
      <c r="R52" s="127" t="n">
        <v>298044.1905</v>
      </c>
      <c r="S52" s="127" t="n">
        <v>71341.599</v>
      </c>
      <c r="T52" s="127"/>
      <c r="U52" s="127" t="n">
        <f aca="false">(D52+E52+F52+G52+H52+I52+M52+O52+Q52+R52+S52)*2.14%</f>
        <v>512737.3357939</v>
      </c>
      <c r="V52" s="125" t="n">
        <v>2024</v>
      </c>
      <c r="W52" s="290" t="s">
        <v>953</v>
      </c>
      <c r="X52" s="290" t="s">
        <v>952</v>
      </c>
      <c r="Y52" s="291"/>
    </row>
    <row r="53" customFormat="false" ht="12.75" hidden="false" customHeight="true" outlineLevel="0" collapsed="false">
      <c r="A53" s="125" t="n">
        <f aca="false">A52+1</f>
        <v>19</v>
      </c>
      <c r="B53" s="126" t="s">
        <v>134</v>
      </c>
      <c r="C53" s="127" t="n">
        <f aca="false">D53+E53+F53+G53+H53+I53+K53+M53+O53+Q53+R53+S53+T53+U53</f>
        <v>63698955.982717</v>
      </c>
      <c r="D53" s="127" t="n">
        <v>2645630.4304</v>
      </c>
      <c r="E53" s="127" t="n">
        <v>15333886.4464</v>
      </c>
      <c r="F53" s="127"/>
      <c r="G53" s="127" t="n">
        <v>2278963.7464</v>
      </c>
      <c r="H53" s="127" t="n">
        <v>4621254.4944</v>
      </c>
      <c r="I53" s="127" t="n">
        <v>2219343.8272</v>
      </c>
      <c r="J53" s="133"/>
      <c r="K53" s="133"/>
      <c r="L53" s="149"/>
      <c r="M53" s="127" t="n">
        <v>9174610.848</v>
      </c>
      <c r="N53" s="133"/>
      <c r="O53" s="127" t="n">
        <v>3437775.4064</v>
      </c>
      <c r="P53" s="127"/>
      <c r="Q53" s="127" t="n">
        <v>20793053.0544</v>
      </c>
      <c r="R53" s="127" t="n">
        <v>1039794.804</v>
      </c>
      <c r="S53" s="127" t="n">
        <v>820045.6488</v>
      </c>
      <c r="T53" s="127"/>
      <c r="U53" s="127" t="n">
        <f aca="false">(D53+E53+F53+G53+H53+I53+M53+O53+Q53+R53+S53)*2.14%</f>
        <v>1334597.27631696</v>
      </c>
      <c r="V53" s="125" t="n">
        <v>2024</v>
      </c>
      <c r="W53" s="290" t="s">
        <v>987</v>
      </c>
      <c r="X53" s="290" t="s">
        <v>932</v>
      </c>
      <c r="Y53" s="291"/>
    </row>
    <row r="54" customFormat="false" ht="12.75" hidden="false" customHeight="true" outlineLevel="0" collapsed="false">
      <c r="A54" s="125" t="n">
        <f aca="false">A53+1</f>
        <v>20</v>
      </c>
      <c r="B54" s="289" t="s">
        <v>151</v>
      </c>
      <c r="C54" s="127" t="n">
        <f aca="false">D54+E54+F54+G54+H54+I54+K54+M54+O54+Q54+R54+S54+T54+U54</f>
        <v>30280914.8170388</v>
      </c>
      <c r="D54" s="127" t="n">
        <v>1848016.998</v>
      </c>
      <c r="E54" s="127" t="n">
        <v>5214609.542</v>
      </c>
      <c r="F54" s="127"/>
      <c r="G54" s="127" t="n">
        <v>680442.126</v>
      </c>
      <c r="H54" s="127"/>
      <c r="I54" s="127" t="n">
        <v>1014167.856</v>
      </c>
      <c r="J54" s="128"/>
      <c r="K54" s="128"/>
      <c r="L54" s="128"/>
      <c r="M54" s="127" t="n">
        <v>9434864.578</v>
      </c>
      <c r="N54" s="128"/>
      <c r="O54" s="127" t="n">
        <v>1394101.764</v>
      </c>
      <c r="P54" s="128"/>
      <c r="Q54" s="127" t="n">
        <v>9046993.844</v>
      </c>
      <c r="R54" s="127" t="n">
        <v>342822.642</v>
      </c>
      <c r="S54" s="127" t="n">
        <v>670460.792</v>
      </c>
      <c r="T54" s="127"/>
      <c r="U54" s="127" t="n">
        <f aca="false">(D54+E54+F54+G54+H54+I54+M54+O54+Q54+R54+S54)*2.14%</f>
        <v>634434.6750388</v>
      </c>
      <c r="V54" s="125" t="n">
        <v>2024</v>
      </c>
      <c r="W54" s="290" t="s">
        <v>968</v>
      </c>
      <c r="X54" s="290" t="s">
        <v>932</v>
      </c>
      <c r="Y54" s="291"/>
    </row>
    <row r="55" customFormat="false" ht="12.75" hidden="false" customHeight="true" outlineLevel="0" collapsed="false">
      <c r="A55" s="125" t="n">
        <f aca="false">A54+1</f>
        <v>21</v>
      </c>
      <c r="B55" s="289" t="s">
        <v>913</v>
      </c>
      <c r="C55" s="127" t="n">
        <f aca="false">D55+E55+F55+G55+H55+I55+K55+M55+O55+Q55+R55+S55+T55+U55</f>
        <v>27982277.05564</v>
      </c>
      <c r="D55" s="127" t="n">
        <v>1053895.8</v>
      </c>
      <c r="E55" s="127" t="n">
        <v>4381071.05</v>
      </c>
      <c r="F55" s="127"/>
      <c r="G55" s="127" t="n">
        <v>571675.65</v>
      </c>
      <c r="H55" s="127" t="n">
        <v>1885658.25</v>
      </c>
      <c r="I55" s="127" t="n">
        <v>571675.65</v>
      </c>
      <c r="J55" s="133"/>
      <c r="K55" s="133"/>
      <c r="L55" s="149"/>
      <c r="M55" s="127" t="n">
        <v>7926731.95</v>
      </c>
      <c r="N55" s="133"/>
      <c r="O55" s="127" t="n">
        <v>2342518.2</v>
      </c>
      <c r="P55" s="127"/>
      <c r="Q55" s="127" t="n">
        <v>7600861.1</v>
      </c>
      <c r="R55" s="127" t="n">
        <v>288023.55</v>
      </c>
      <c r="S55" s="127" t="n">
        <v>773891.4</v>
      </c>
      <c r="T55" s="127"/>
      <c r="U55" s="127" t="n">
        <f aca="false">(D55+E55+F55+G55+H55+I55+M55+O55+Q55+R55+S55)*2.14%</f>
        <v>586274.45564</v>
      </c>
      <c r="V55" s="125" t="n">
        <v>2024</v>
      </c>
      <c r="W55" s="290" t="s">
        <v>970</v>
      </c>
      <c r="X55" s="290" t="s">
        <v>932</v>
      </c>
      <c r="Y55" s="291"/>
    </row>
    <row r="56" customFormat="false" ht="12.75" hidden="false" customHeight="true" outlineLevel="0" collapsed="false">
      <c r="A56" s="125" t="n">
        <f aca="false">A55+1</f>
        <v>22</v>
      </c>
      <c r="B56" s="289" t="s">
        <v>977</v>
      </c>
      <c r="C56" s="127" t="n">
        <f aca="false">D56+E56+F56+G56+H56+I56+K56+M56+O56+Q56+R56+S56+T56+U56</f>
        <v>35345265.4531328</v>
      </c>
      <c r="D56" s="127" t="n">
        <v>1429366.656</v>
      </c>
      <c r="E56" s="127" t="n">
        <v>5849943.36</v>
      </c>
      <c r="F56" s="127"/>
      <c r="G56" s="127" t="n">
        <v>736343.968</v>
      </c>
      <c r="H56" s="127"/>
      <c r="I56" s="127" t="n">
        <v>955528.704</v>
      </c>
      <c r="J56" s="133"/>
      <c r="K56" s="133"/>
      <c r="L56" s="149"/>
      <c r="M56" s="127" t="n">
        <v>10380341.472</v>
      </c>
      <c r="N56" s="133"/>
      <c r="O56" s="133" t="n">
        <v>3565171.2</v>
      </c>
      <c r="P56" s="127"/>
      <c r="Q56" s="127" t="n">
        <v>10578088.064</v>
      </c>
      <c r="R56" s="127" t="n">
        <v>419575.104</v>
      </c>
      <c r="S56" s="301" t="n">
        <v>690365.824</v>
      </c>
      <c r="T56" s="127"/>
      <c r="U56" s="127" t="n">
        <f aca="false">(D56+E56+F56+G56+H56+I56+M56+O56+Q56+R56+S56)*2.14%</f>
        <v>740541.1011328</v>
      </c>
      <c r="V56" s="125" t="n">
        <v>2024</v>
      </c>
      <c r="W56" s="290" t="s">
        <v>978</v>
      </c>
      <c r="X56" s="290" t="s">
        <v>932</v>
      </c>
      <c r="Y56" s="291"/>
    </row>
    <row r="57" customFormat="false" ht="12.75" hidden="false" customHeight="true" outlineLevel="0" collapsed="false">
      <c r="A57" s="125" t="n">
        <f aca="false">A56+1</f>
        <v>23</v>
      </c>
      <c r="B57" s="302" t="s">
        <v>997</v>
      </c>
      <c r="C57" s="127" t="n">
        <f aca="false">D57+E57+F57+G57+H57+I57+K57+M57+O57+Q57+R57+S57+T57+U57</f>
        <v>28217617.2831935</v>
      </c>
      <c r="D57" s="127" t="n">
        <v>1718659.026</v>
      </c>
      <c r="E57" s="127" t="n">
        <v>4849595.954</v>
      </c>
      <c r="F57" s="127"/>
      <c r="G57" s="127" t="n">
        <v>632812.362</v>
      </c>
      <c r="H57" s="127"/>
      <c r="I57" s="127" t="n">
        <v>943177.872</v>
      </c>
      <c r="J57" s="133"/>
      <c r="K57" s="133"/>
      <c r="L57" s="149"/>
      <c r="M57" s="127" t="n">
        <v>8774440.486</v>
      </c>
      <c r="N57" s="133"/>
      <c r="O57" s="127" t="n">
        <v>777910.2408</v>
      </c>
      <c r="P57" s="127"/>
      <c r="Q57" s="127" t="n">
        <v>8413720.028</v>
      </c>
      <c r="R57" s="127" t="n">
        <v>318825.654</v>
      </c>
      <c r="S57" s="127" t="n">
        <v>623529.704</v>
      </c>
      <c r="T57" s="127" t="n">
        <v>586018.79</v>
      </c>
      <c r="U57" s="127" t="n">
        <f aca="false">(D57+E57+F57+G57+H57+I57+M57+O57+Q57+R57+S57)*2.14%</f>
        <v>578927.16639352</v>
      </c>
      <c r="V57" s="125" t="n">
        <v>2024</v>
      </c>
      <c r="W57" s="290" t="s">
        <v>998</v>
      </c>
      <c r="X57" s="290" t="s">
        <v>991</v>
      </c>
      <c r="Y57" s="291"/>
    </row>
    <row r="58" customFormat="false" ht="12.75" hidden="false" customHeight="true" outlineLevel="0" collapsed="false">
      <c r="A58" s="125" t="n">
        <f aca="false">A57+1</f>
        <v>24</v>
      </c>
      <c r="B58" s="302" t="s">
        <v>999</v>
      </c>
      <c r="C58" s="127" t="n">
        <f aca="false">D58+E58+F58+G58+H58+I58+K58+M58+O58+Q58+R58+S58+T58+U58</f>
        <v>26511140.894517</v>
      </c>
      <c r="D58" s="127" t="n">
        <v>1614722.148</v>
      </c>
      <c r="E58" s="127" t="n">
        <v>4556313.892</v>
      </c>
      <c r="F58" s="127"/>
      <c r="G58" s="127" t="n">
        <v>594542.676</v>
      </c>
      <c r="H58" s="127"/>
      <c r="I58" s="127" t="n">
        <v>886138.656</v>
      </c>
      <c r="J58" s="133"/>
      <c r="K58" s="133"/>
      <c r="L58" s="149"/>
      <c r="M58" s="127" t="n">
        <v>8243801.228</v>
      </c>
      <c r="N58" s="133"/>
      <c r="O58" s="127" t="n">
        <v>730865.6784</v>
      </c>
      <c r="P58" s="127"/>
      <c r="Q58" s="127" t="n">
        <v>7904895.544</v>
      </c>
      <c r="R58" s="127" t="n">
        <v>299544.492</v>
      </c>
      <c r="S58" s="127" t="n">
        <v>585821.392</v>
      </c>
      <c r="T58" s="127" t="n">
        <v>550578.97</v>
      </c>
      <c r="U58" s="127" t="n">
        <f aca="false">(D58+E58+F58+G58+H58+I58+M58+O58+Q58+R58+S58)*2.14%</f>
        <v>543916.21811696</v>
      </c>
      <c r="V58" s="125" t="n">
        <v>2024</v>
      </c>
      <c r="W58" s="290" t="s">
        <v>1000</v>
      </c>
      <c r="X58" s="290" t="s">
        <v>991</v>
      </c>
      <c r="Y58" s="291"/>
    </row>
    <row r="59" customFormat="false" ht="12.75" hidden="false" customHeight="true" outlineLevel="0" collapsed="false">
      <c r="A59" s="125" t="n">
        <f aca="false">A58+1</f>
        <v>25</v>
      </c>
      <c r="B59" s="302" t="s">
        <v>1012</v>
      </c>
      <c r="C59" s="127" t="n">
        <f aca="false">D59+E59+F59+G59+H59+I59+K59+M59+O59+Q59+R59+S59+T59+U59</f>
        <v>67693809.5558013</v>
      </c>
      <c r="D59" s="127" t="n">
        <v>4208141.6262</v>
      </c>
      <c r="E59" s="127" t="n">
        <v>7486377.05304</v>
      </c>
      <c r="F59" s="127"/>
      <c r="G59" s="127" t="n">
        <v>1825699.359</v>
      </c>
      <c r="H59" s="127" t="n">
        <v>3232634.3094</v>
      </c>
      <c r="I59" s="127" t="n">
        <v>2849934.7656</v>
      </c>
      <c r="J59" s="133"/>
      <c r="K59" s="133"/>
      <c r="L59" s="149"/>
      <c r="M59" s="127" t="n">
        <v>16982853.6591</v>
      </c>
      <c r="N59" s="133"/>
      <c r="O59" s="127" t="n">
        <v>1308141.53424</v>
      </c>
      <c r="P59" s="127"/>
      <c r="Q59" s="127" t="n">
        <v>25191308.0628</v>
      </c>
      <c r="R59" s="127" t="n">
        <v>905302.3974</v>
      </c>
      <c r="S59" s="127" t="n">
        <v>989588.823</v>
      </c>
      <c r="T59" s="127" t="n">
        <v>1323256.36</v>
      </c>
      <c r="U59" s="127" t="n">
        <f aca="false">(D59+E59+F59+G59+H59+I59+M59+O59+Q59+R59+S59)*2.14%</f>
        <v>1390571.60602129</v>
      </c>
      <c r="V59" s="125" t="n">
        <v>2024</v>
      </c>
      <c r="W59" s="290" t="s">
        <v>1013</v>
      </c>
      <c r="X59" s="290" t="s">
        <v>991</v>
      </c>
      <c r="Y59" s="291"/>
    </row>
    <row r="60" customFormat="false" ht="12.75" hidden="false" customHeight="true" outlineLevel="0" collapsed="false">
      <c r="A60" s="125" t="n">
        <f aca="false">A59+1</f>
        <v>26</v>
      </c>
      <c r="B60" s="302" t="s">
        <v>1008</v>
      </c>
      <c r="C60" s="127" t="n">
        <f aca="false">D60+E60+F60+G60+H60+I60+K60+M60+O60+Q60+R60+S60+T60+U60</f>
        <v>33460895.874308</v>
      </c>
      <c r="D60" s="127" t="n">
        <v>2163691.66</v>
      </c>
      <c r="E60" s="127" t="n">
        <v>5598033.87</v>
      </c>
      <c r="F60" s="127"/>
      <c r="G60" s="127" t="n">
        <v>937784.94</v>
      </c>
      <c r="H60" s="127"/>
      <c r="I60" s="127" t="n">
        <v>1375353.72</v>
      </c>
      <c r="J60" s="133"/>
      <c r="K60" s="133"/>
      <c r="L60" s="149"/>
      <c r="M60" s="127" t="n">
        <v>12891197.92</v>
      </c>
      <c r="N60" s="133"/>
      <c r="O60" s="127"/>
      <c r="P60" s="127"/>
      <c r="Q60" s="127" t="n">
        <v>8728146.12</v>
      </c>
      <c r="R60" s="127" t="n">
        <v>425141.61</v>
      </c>
      <c r="S60" s="127" t="n">
        <v>101764.38</v>
      </c>
      <c r="T60" s="127" t="n">
        <v>550249.81</v>
      </c>
      <c r="U60" s="127" t="n">
        <f aca="false">(D60+E60+F60+G60+H60+I60+M60+O60+Q60+R60+S60)*2.14%</f>
        <v>689531.844308</v>
      </c>
      <c r="V60" s="125" t="n">
        <v>2024</v>
      </c>
      <c r="W60" s="290" t="s">
        <v>1009</v>
      </c>
      <c r="X60" s="290" t="s">
        <v>991</v>
      </c>
      <c r="Y60" s="291"/>
    </row>
    <row r="61" customFormat="false" ht="12.75" hidden="false" customHeight="true" outlineLevel="0" collapsed="false">
      <c r="A61" s="125" t="n">
        <f aca="false">A60+1</f>
        <v>27</v>
      </c>
      <c r="B61" s="302" t="s">
        <v>992</v>
      </c>
      <c r="C61" s="127" t="n">
        <f aca="false">D61+E61+F61+G61+H61+I61+K61+M61+O61+Q61+R61+S61+T61+U61</f>
        <v>46951673.4529573</v>
      </c>
      <c r="D61" s="127" t="n">
        <v>2894105.208</v>
      </c>
      <c r="E61" s="127" t="n">
        <v>5148677.1936</v>
      </c>
      <c r="F61" s="127"/>
      <c r="G61" s="127" t="n">
        <v>1255605.56</v>
      </c>
      <c r="H61" s="127" t="n">
        <v>2223210.296</v>
      </c>
      <c r="I61" s="127" t="n">
        <v>1960012.704</v>
      </c>
      <c r="J61" s="133"/>
      <c r="K61" s="133"/>
      <c r="L61" s="149"/>
      <c r="M61" s="127" t="n">
        <v>11679779.244</v>
      </c>
      <c r="N61" s="133"/>
      <c r="O61" s="127" t="n">
        <v>899660.6016</v>
      </c>
      <c r="P61" s="127"/>
      <c r="Q61" s="127" t="n">
        <v>17325057.552</v>
      </c>
      <c r="R61" s="127" t="n">
        <v>622612.216</v>
      </c>
      <c r="S61" s="127" t="n">
        <v>680579.32</v>
      </c>
      <c r="T61" s="127" t="n">
        <v>1306022.54</v>
      </c>
      <c r="U61" s="127" t="n">
        <f aca="false">(D61+E61+F61+G61+H61+I61+M61+O61+Q61+R61+S61)*2.14%</f>
        <v>956351.01775728</v>
      </c>
      <c r="V61" s="125" t="n">
        <v>2024</v>
      </c>
      <c r="W61" s="290" t="s">
        <v>993</v>
      </c>
      <c r="X61" s="290" t="s">
        <v>991</v>
      </c>
      <c r="Y61" s="291"/>
    </row>
    <row r="62" customFormat="false" ht="12.75" hidden="false" customHeight="true" outlineLevel="0" collapsed="false">
      <c r="A62" s="125" t="n">
        <f aca="false">A61+1</f>
        <v>28</v>
      </c>
      <c r="B62" s="302" t="s">
        <v>1001</v>
      </c>
      <c r="C62" s="127" t="n">
        <f aca="false">D62+E62+F62+G62+H62+I62+K62+M62+O62+Q62+R62+S62+T62+U62</f>
        <v>37629446.7061016</v>
      </c>
      <c r="D62" s="127" t="n">
        <v>2338064.154</v>
      </c>
      <c r="E62" s="127" t="n">
        <v>4159467.8568</v>
      </c>
      <c r="F62" s="127"/>
      <c r="G62" s="127" t="n">
        <v>1014367.53</v>
      </c>
      <c r="H62" s="127" t="n">
        <v>1796067.498</v>
      </c>
      <c r="I62" s="127" t="n">
        <v>1583437.752</v>
      </c>
      <c r="J62" s="133"/>
      <c r="K62" s="133"/>
      <c r="L62" s="149"/>
      <c r="M62" s="127" t="n">
        <v>9435756.897</v>
      </c>
      <c r="N62" s="133"/>
      <c r="O62" s="127" t="n">
        <v>726809.8608</v>
      </c>
      <c r="P62" s="127"/>
      <c r="Q62" s="127" t="n">
        <v>13996414.476</v>
      </c>
      <c r="R62" s="127" t="n">
        <v>502990.458</v>
      </c>
      <c r="S62" s="127" t="n">
        <v>549820.41</v>
      </c>
      <c r="T62" s="127" t="n">
        <v>753641.4</v>
      </c>
      <c r="U62" s="127" t="n">
        <f aca="false">(D62+E62+F62+G62+H62+I62+M62+O62+Q62+R62+S62)*2.14%</f>
        <v>772608.41350164</v>
      </c>
      <c r="V62" s="125" t="n">
        <v>2024</v>
      </c>
      <c r="W62" s="290" t="s">
        <v>1002</v>
      </c>
      <c r="X62" s="290" t="s">
        <v>991</v>
      </c>
      <c r="Y62" s="291"/>
    </row>
    <row r="63" customFormat="false" ht="12.75" hidden="false" customHeight="true" outlineLevel="0" collapsed="false">
      <c r="A63" s="125" t="n">
        <f aca="false">A62+1</f>
        <v>29</v>
      </c>
      <c r="B63" s="302" t="s">
        <v>1003</v>
      </c>
      <c r="C63" s="127" t="n">
        <f aca="false">D63+E63+F63+G63+H63+I63+K63+M63+O63+Q63+R63+S63+T63+U63</f>
        <v>21001734.222476</v>
      </c>
      <c r="D63" s="127" t="n">
        <v>1520270.1</v>
      </c>
      <c r="E63" s="127" t="n">
        <v>3465981.09</v>
      </c>
      <c r="F63" s="127"/>
      <c r="G63" s="127" t="n">
        <v>580622.58</v>
      </c>
      <c r="H63" s="127"/>
      <c r="I63" s="127" t="n">
        <v>851540.04</v>
      </c>
      <c r="J63" s="133"/>
      <c r="K63" s="133"/>
      <c r="L63" s="149"/>
      <c r="M63" s="127" t="n">
        <v>7981501.86</v>
      </c>
      <c r="N63" s="133"/>
      <c r="O63" s="127"/>
      <c r="P63" s="127"/>
      <c r="Q63" s="127" t="n">
        <v>5403966.84</v>
      </c>
      <c r="R63" s="127" t="n">
        <v>263223.27</v>
      </c>
      <c r="S63" s="127" t="n">
        <v>161062.56</v>
      </c>
      <c r="T63" s="127" t="n">
        <v>340683.08</v>
      </c>
      <c r="U63" s="127" t="n">
        <f aca="false">(D63+E63+F63+G63+H63+I63+M63+O63+Q63+R63+S63)*2.14%</f>
        <v>432882.802476</v>
      </c>
      <c r="V63" s="125" t="n">
        <v>2024</v>
      </c>
      <c r="W63" s="290" t="s">
        <v>1004</v>
      </c>
      <c r="X63" s="290" t="s">
        <v>991</v>
      </c>
      <c r="Y63" s="291"/>
    </row>
    <row r="64" customFormat="false" ht="12.75" hidden="false" customHeight="true" outlineLevel="0" collapsed="false">
      <c r="A64" s="125" t="n">
        <f aca="false">A63+1</f>
        <v>30</v>
      </c>
      <c r="B64" s="302" t="s">
        <v>995</v>
      </c>
      <c r="C64" s="127" t="n">
        <f aca="false">D64+E64+F64+G64+H64+I64+K64+M64+O64+Q64+R64+S64+T64+U64</f>
        <v>55892785.6221658</v>
      </c>
      <c r="D64" s="127" t="n">
        <v>3475568.13</v>
      </c>
      <c r="E64" s="127" t="n">
        <v>6183112.596</v>
      </c>
      <c r="F64" s="127"/>
      <c r="G64" s="127" t="n">
        <v>1507872.85</v>
      </c>
      <c r="H64" s="127" t="n">
        <v>2669881.81</v>
      </c>
      <c r="I64" s="127" t="n">
        <v>2353804.44</v>
      </c>
      <c r="J64" s="133"/>
      <c r="K64" s="133"/>
      <c r="L64" s="149"/>
      <c r="M64" s="127" t="n">
        <v>14026396.965</v>
      </c>
      <c r="N64" s="133"/>
      <c r="O64" s="127" t="n">
        <v>1080413.976</v>
      </c>
      <c r="P64" s="127"/>
      <c r="Q64" s="127" t="n">
        <v>20805884.22</v>
      </c>
      <c r="R64" s="127" t="n">
        <v>747703.01</v>
      </c>
      <c r="S64" s="127" t="n">
        <v>817316.45</v>
      </c>
      <c r="T64" s="127" t="n">
        <v>1076336.95</v>
      </c>
      <c r="U64" s="127" t="n">
        <f aca="false">(D64+E64+F64+G64+H64+I64+M64+O64+Q64+R64+S64)*2.14%</f>
        <v>1148494.2251658</v>
      </c>
      <c r="V64" s="125" t="n">
        <v>2024</v>
      </c>
      <c r="W64" s="290" t="s">
        <v>996</v>
      </c>
      <c r="X64" s="290" t="s">
        <v>991</v>
      </c>
      <c r="Y64" s="291"/>
    </row>
    <row r="65" customFormat="false" ht="12.75" hidden="false" customHeight="true" outlineLevel="0" collapsed="false">
      <c r="A65" s="125" t="n">
        <f aca="false">A64+1</f>
        <v>31</v>
      </c>
      <c r="B65" s="302" t="s">
        <v>1010</v>
      </c>
      <c r="C65" s="127" t="n">
        <f aca="false">D65+E65+F65+G65+H65+I65+K65+M65+O65+Q65+R65+S65+T65+U65</f>
        <v>49302848.3661576</v>
      </c>
      <c r="D65" s="127" t="n">
        <v>3065328.966</v>
      </c>
      <c r="E65" s="127" t="n">
        <v>5453288.0472</v>
      </c>
      <c r="F65" s="127"/>
      <c r="G65" s="127" t="n">
        <v>1329890.87</v>
      </c>
      <c r="H65" s="127" t="n">
        <v>2354741.942</v>
      </c>
      <c r="I65" s="127" t="n">
        <v>2075972.808</v>
      </c>
      <c r="J65" s="133"/>
      <c r="K65" s="133"/>
      <c r="L65" s="149"/>
      <c r="M65" s="127" t="n">
        <v>12370789.263</v>
      </c>
      <c r="N65" s="133"/>
      <c r="O65" s="127" t="n">
        <v>952887.1632</v>
      </c>
      <c r="P65" s="127"/>
      <c r="Q65" s="127" t="n">
        <v>18350058.804</v>
      </c>
      <c r="R65" s="127" t="n">
        <v>659447.782</v>
      </c>
      <c r="S65" s="127" t="n">
        <v>720844.39</v>
      </c>
      <c r="T65" s="127" t="n">
        <v>956666.78</v>
      </c>
      <c r="U65" s="127" t="n">
        <f aca="false">(D65+E65+F65+G65+H65+I65+M65+O65+Q65+R65+S65)*2.14%</f>
        <v>1012931.55075756</v>
      </c>
      <c r="V65" s="125" t="n">
        <v>2024</v>
      </c>
      <c r="W65" s="290" t="s">
        <v>1011</v>
      </c>
      <c r="X65" s="290" t="s">
        <v>991</v>
      </c>
      <c r="Y65" s="291"/>
    </row>
    <row r="66" customFormat="false" ht="12.75" hidden="false" customHeight="true" outlineLevel="0" collapsed="false">
      <c r="A66" s="125" t="n">
        <f aca="false">A65+1</f>
        <v>32</v>
      </c>
      <c r="B66" s="302" t="s">
        <v>905</v>
      </c>
      <c r="C66" s="127" t="n">
        <f aca="false">D66+E66+F66+G66+H66+I66+K66+M66+O66+Q66+R66+S66+T66+U66</f>
        <v>33859322.5868992</v>
      </c>
      <c r="D66" s="127" t="n">
        <v>2320737.276</v>
      </c>
      <c r="E66" s="127" t="n">
        <v>3329879.928</v>
      </c>
      <c r="F66" s="127"/>
      <c r="G66" s="127" t="n">
        <v>487233.78</v>
      </c>
      <c r="H66" s="127"/>
      <c r="I66" s="127" t="n">
        <v>760576.752</v>
      </c>
      <c r="J66" s="133"/>
      <c r="K66" s="133"/>
      <c r="L66" s="149"/>
      <c r="M66" s="127" t="n">
        <v>6474716.46</v>
      </c>
      <c r="N66" s="133"/>
      <c r="O66" s="127" t="n">
        <v>1163701.536</v>
      </c>
      <c r="P66" s="127"/>
      <c r="Q66" s="127" t="n">
        <v>17602779.12</v>
      </c>
      <c r="R66" s="127" t="n">
        <v>241602.708</v>
      </c>
      <c r="S66" s="127" t="n">
        <v>211006.968</v>
      </c>
      <c r="T66" s="127" t="n">
        <v>569614.24</v>
      </c>
      <c r="U66" s="127" t="n">
        <f aca="false">(D66+E66+F66+G66+H66+I66+M66+O66+Q66+R66+S66)*2.14%</f>
        <v>697473.8188992</v>
      </c>
      <c r="V66" s="125" t="n">
        <v>2024</v>
      </c>
      <c r="W66" s="290" t="s">
        <v>1005</v>
      </c>
      <c r="X66" s="290" t="s">
        <v>991</v>
      </c>
      <c r="Y66" s="291"/>
    </row>
    <row r="67" customFormat="false" ht="12.75" hidden="false" customHeight="true" outlineLevel="0" collapsed="false">
      <c r="A67" s="125" t="n">
        <f aca="false">A66+1</f>
        <v>33</v>
      </c>
      <c r="B67" s="302" t="s">
        <v>1006</v>
      </c>
      <c r="C67" s="127" t="n">
        <f aca="false">D67+E67+F67+G67+H67+I67+K67+M67+O67+Q67+R67+S67+T67+U67</f>
        <v>21167069.4539934</v>
      </c>
      <c r="D67" s="127" t="n">
        <v>1304739.99</v>
      </c>
      <c r="E67" s="127" t="n">
        <v>2321161.308</v>
      </c>
      <c r="F67" s="127"/>
      <c r="G67" s="127" t="n">
        <v>566060.55</v>
      </c>
      <c r="H67" s="127" t="n">
        <v>1002282.63</v>
      </c>
      <c r="I67" s="127" t="n">
        <v>883626.12</v>
      </c>
      <c r="J67" s="133"/>
      <c r="K67" s="133"/>
      <c r="L67" s="149"/>
      <c r="M67" s="127" t="n">
        <v>5265556.695</v>
      </c>
      <c r="N67" s="133"/>
      <c r="O67" s="127" t="n">
        <v>405591.048</v>
      </c>
      <c r="P67" s="127"/>
      <c r="Q67" s="127" t="n">
        <v>7810599.06</v>
      </c>
      <c r="R67" s="127" t="n">
        <v>280690.23</v>
      </c>
      <c r="S67" s="127" t="n">
        <v>306823.35</v>
      </c>
      <c r="T67" s="127" t="n">
        <v>588789.87</v>
      </c>
      <c r="U67" s="127" t="n">
        <f aca="false">(D67+E67+F67+G67+H67+I67+M67+O67+Q67+R67+S67)*2.14%</f>
        <v>431148.6029934</v>
      </c>
      <c r="V67" s="125" t="n">
        <v>2024</v>
      </c>
      <c r="W67" s="290" t="s">
        <v>1007</v>
      </c>
      <c r="X67" s="290" t="s">
        <v>991</v>
      </c>
      <c r="Y67" s="291"/>
    </row>
    <row r="68" customFormat="false" ht="12.75" hidden="false" customHeight="true" outlineLevel="0" collapsed="false">
      <c r="A68" s="125" t="n">
        <f aca="false">A67+1</f>
        <v>34</v>
      </c>
      <c r="B68" s="302" t="s">
        <v>112</v>
      </c>
      <c r="C68" s="127" t="n">
        <f aca="false">D68+E68+F68+G68+H68+I68+K68+M68+O68+Q68+R68+S68+T68+U68</f>
        <v>54327883.1956224</v>
      </c>
      <c r="D68" s="127" t="n">
        <v>3234422.592</v>
      </c>
      <c r="E68" s="127" t="n">
        <v>13237463.52</v>
      </c>
      <c r="F68" s="127"/>
      <c r="G68" s="127" t="n">
        <v>1666225.776</v>
      </c>
      <c r="H68" s="127" t="n">
        <v>4147543.104</v>
      </c>
      <c r="I68" s="127" t="n">
        <v>2162204.928</v>
      </c>
      <c r="J68" s="133"/>
      <c r="K68" s="133"/>
      <c r="L68" s="127"/>
      <c r="M68" s="126"/>
      <c r="N68" s="133"/>
      <c r="O68" s="133" t="n">
        <v>2016849.6</v>
      </c>
      <c r="P68" s="127"/>
      <c r="Q68" s="127" t="n">
        <v>23936480.448</v>
      </c>
      <c r="R68" s="127" t="n">
        <v>949429.728</v>
      </c>
      <c r="S68" s="301" t="n">
        <v>1839005.52</v>
      </c>
      <c r="T68" s="127"/>
      <c r="U68" s="127" t="n">
        <f aca="false">(D68+E68+F68+G68+H68+I68+M68+O68+Q68+R68+S68)*2.14%</f>
        <v>1138257.9796224</v>
      </c>
      <c r="V68" s="125" t="n">
        <v>2024</v>
      </c>
      <c r="W68" s="290" t="s">
        <v>994</v>
      </c>
      <c r="X68" s="290" t="s">
        <v>991</v>
      </c>
      <c r="Y68" s="291"/>
    </row>
    <row r="69" customFormat="false" ht="12.75" hidden="false" customHeight="true" outlineLevel="0" collapsed="false">
      <c r="A69" s="125" t="n">
        <f aca="false">A68+1</f>
        <v>35</v>
      </c>
      <c r="B69" s="303" t="s">
        <v>1020</v>
      </c>
      <c r="C69" s="127" t="n">
        <f aca="false">D69+E69+F69+G69+H69+I69+K69+M69+O69+Q69+R69+S69+T69+U69</f>
        <v>43115583.8889315</v>
      </c>
      <c r="D69" s="127" t="n">
        <v>1752088.116</v>
      </c>
      <c r="E69" s="127" t="n">
        <v>7170739.71</v>
      </c>
      <c r="F69" s="127"/>
      <c r="G69" s="127" t="n">
        <v>902595.223</v>
      </c>
      <c r="H69" s="127" t="n">
        <v>2246725.892</v>
      </c>
      <c r="I69" s="127" t="n">
        <v>1171267.344</v>
      </c>
      <c r="J69" s="133"/>
      <c r="K69" s="133"/>
      <c r="L69" s="127"/>
      <c r="M69" s="157" t="n">
        <v>12724008.117</v>
      </c>
      <c r="N69" s="133"/>
      <c r="O69" s="133" t="n">
        <v>1092726.832125</v>
      </c>
      <c r="P69" s="127"/>
      <c r="Q69" s="127" t="n">
        <v>12966401.804</v>
      </c>
      <c r="R69" s="127" t="n">
        <v>514306.494</v>
      </c>
      <c r="S69" s="301" t="n">
        <v>996190.085</v>
      </c>
      <c r="T69" s="127" t="n">
        <v>689641.41</v>
      </c>
      <c r="U69" s="127" t="n">
        <f aca="false">(D69+E69+F69+G69+H69+I69+M69+O69+Q69+R69+S69)*2.14%</f>
        <v>888892.861806475</v>
      </c>
      <c r="V69" s="125" t="n">
        <v>2024</v>
      </c>
      <c r="W69" s="290" t="s">
        <v>1021</v>
      </c>
      <c r="X69" s="290" t="s">
        <v>1019</v>
      </c>
      <c r="Y69" s="291"/>
    </row>
    <row r="70" customFormat="false" ht="12.75" hidden="false" customHeight="true" outlineLevel="0" collapsed="false">
      <c r="A70" s="125" t="n">
        <f aca="false">A69+1</f>
        <v>36</v>
      </c>
      <c r="B70" s="304" t="s">
        <v>1027</v>
      </c>
      <c r="C70" s="127" t="n">
        <f aca="false">D70+E70+F70+G70+H70+I70+K70+M70+O70+Q70+R70+S70+T70+U70</f>
        <v>23936024.4472658</v>
      </c>
      <c r="D70" s="127" t="n">
        <v>1282226.196</v>
      </c>
      <c r="E70" s="127" t="n">
        <v>3566520.7344</v>
      </c>
      <c r="F70" s="127"/>
      <c r="G70" s="127" t="n">
        <v>685016.148</v>
      </c>
      <c r="H70" s="127" t="n">
        <v>1139609.22</v>
      </c>
      <c r="I70" s="127" t="n">
        <v>801352.656</v>
      </c>
      <c r="J70" s="133"/>
      <c r="K70" s="133"/>
      <c r="L70" s="127"/>
      <c r="M70" s="157" t="n">
        <v>8716611.1872</v>
      </c>
      <c r="N70" s="133"/>
      <c r="O70" s="133"/>
      <c r="P70" s="127"/>
      <c r="Q70" s="127" t="n">
        <v>5581671.606</v>
      </c>
      <c r="R70" s="127" t="n">
        <v>403890.528</v>
      </c>
      <c r="S70" s="301" t="n">
        <v>441689.52</v>
      </c>
      <c r="T70" s="305" t="n">
        <v>833398.87284</v>
      </c>
      <c r="U70" s="127" t="n">
        <v>484037.77882584</v>
      </c>
      <c r="V70" s="125" t="n">
        <v>2024</v>
      </c>
      <c r="W70" s="290" t="s">
        <v>1028</v>
      </c>
      <c r="X70" s="290" t="s">
        <v>1024</v>
      </c>
      <c r="Y70" s="291"/>
    </row>
    <row r="71" customFormat="false" ht="12.75" hidden="false" customHeight="true" outlineLevel="0" collapsed="false">
      <c r="A71" s="125" t="n">
        <f aca="false">A70+1</f>
        <v>37</v>
      </c>
      <c r="B71" s="306" t="s">
        <v>1017</v>
      </c>
      <c r="C71" s="127" t="n">
        <f aca="false">D71+E71+F71+G71+H71+I71+K71+M71+O71+Q71+R71+S71+T71+U71</f>
        <v>18208727.6921069</v>
      </c>
      <c r="D71" s="293" t="n">
        <v>831998.928</v>
      </c>
      <c r="E71" s="293" t="n">
        <v>2314210.5792</v>
      </c>
      <c r="F71" s="293"/>
      <c r="G71" s="293" t="n">
        <v>444486.864</v>
      </c>
      <c r="H71" s="293" t="n">
        <v>739458.96</v>
      </c>
      <c r="I71" s="293" t="n">
        <v>519974.208</v>
      </c>
      <c r="J71" s="294"/>
      <c r="K71" s="294"/>
      <c r="L71" s="293"/>
      <c r="M71" s="307" t="n">
        <v>7069941.312</v>
      </c>
      <c r="N71" s="294"/>
      <c r="O71" s="294"/>
      <c r="P71" s="127"/>
      <c r="Q71" s="127" t="n">
        <v>4829043.744</v>
      </c>
      <c r="R71" s="127" t="n">
        <v>262072.704</v>
      </c>
      <c r="S71" s="301" t="n">
        <v>286599.36</v>
      </c>
      <c r="T71" s="305" t="n">
        <v>540768.3984</v>
      </c>
      <c r="U71" s="127" t="n">
        <v>370172.63450688</v>
      </c>
      <c r="V71" s="125" t="n">
        <v>2024</v>
      </c>
      <c r="W71" s="290" t="s">
        <v>1018</v>
      </c>
      <c r="X71" s="290" t="s">
        <v>1019</v>
      </c>
      <c r="Y71" s="291"/>
    </row>
    <row r="72" customFormat="false" ht="12.75" hidden="false" customHeight="true" outlineLevel="0" collapsed="false">
      <c r="A72" s="125" t="n">
        <f aca="false">A71+1</f>
        <v>38</v>
      </c>
      <c r="B72" s="308" t="s">
        <v>1025</v>
      </c>
      <c r="C72" s="127" t="n">
        <f aca="false">D72+E72+F72+G72+H72+I72+K72+M72+O72+Q72+R72+S72+T72+U72</f>
        <v>14889797.3289274</v>
      </c>
      <c r="D72" s="127" t="n">
        <v>945725.248</v>
      </c>
      <c r="E72" s="127" t="n">
        <v>2446837.536</v>
      </c>
      <c r="F72" s="127"/>
      <c r="G72" s="127" t="n">
        <v>409895.232</v>
      </c>
      <c r="H72" s="127"/>
      <c r="I72" s="127" t="n">
        <v>601151.616</v>
      </c>
      <c r="J72" s="133"/>
      <c r="K72" s="133"/>
      <c r="L72" s="127"/>
      <c r="M72" s="157" t="n">
        <v>5634597.376</v>
      </c>
      <c r="N72" s="133"/>
      <c r="O72" s="133"/>
      <c r="P72" s="127"/>
      <c r="Q72" s="127" t="n">
        <v>3814974.336</v>
      </c>
      <c r="R72" s="127" t="n">
        <v>185824.608</v>
      </c>
      <c r="S72" s="301" t="n">
        <v>44480.064</v>
      </c>
      <c r="T72" s="305" t="n">
        <v>504924.712185</v>
      </c>
      <c r="U72" s="127" t="n">
        <v>301386.6007424</v>
      </c>
      <c r="V72" s="125" t="n">
        <v>2024</v>
      </c>
      <c r="W72" s="290" t="s">
        <v>1026</v>
      </c>
      <c r="X72" s="290" t="s">
        <v>1024</v>
      </c>
      <c r="Y72" s="291"/>
    </row>
    <row r="73" customFormat="false" ht="12.75" hidden="false" customHeight="true" outlineLevel="0" collapsed="false">
      <c r="A73" s="125" t="n">
        <f aca="false">A72+1</f>
        <v>39</v>
      </c>
      <c r="B73" s="308" t="s">
        <v>1022</v>
      </c>
      <c r="C73" s="127" t="n">
        <f aca="false">D73+E73+F73+G73+H73+I73+K73+M73+O73+Q73+R73+S73+T73+U73</f>
        <v>29480728.1776596</v>
      </c>
      <c r="D73" s="127" t="n">
        <v>1731137.01</v>
      </c>
      <c r="E73" s="127" t="n">
        <v>4012640.97</v>
      </c>
      <c r="F73" s="127"/>
      <c r="G73" s="127" t="n">
        <v>924842.13</v>
      </c>
      <c r="H73" s="127" t="n">
        <v>1538589.45</v>
      </c>
      <c r="I73" s="127" t="n">
        <v>1081908.36</v>
      </c>
      <c r="J73" s="133"/>
      <c r="K73" s="133"/>
      <c r="L73" s="127"/>
      <c r="M73" s="157" t="n">
        <v>10297280.028</v>
      </c>
      <c r="N73" s="133"/>
      <c r="O73" s="133"/>
      <c r="P73" s="301"/>
      <c r="Q73" s="127" t="n">
        <v>7033441.086</v>
      </c>
      <c r="R73" s="127" t="n">
        <v>545293.68</v>
      </c>
      <c r="S73" s="301" t="n">
        <v>596326.2</v>
      </c>
      <c r="T73" s="305" t="n">
        <v>1125174.0429</v>
      </c>
      <c r="U73" s="127" t="n">
        <v>594095.2207596</v>
      </c>
      <c r="V73" s="125" t="n">
        <v>2024</v>
      </c>
      <c r="W73" s="290" t="s">
        <v>1023</v>
      </c>
      <c r="X73" s="290" t="s">
        <v>1024</v>
      </c>
      <c r="Y73" s="291"/>
    </row>
    <row r="74" customFormat="false" ht="12.75" hidden="false" customHeight="true" outlineLevel="0" collapsed="false">
      <c r="A74" s="125" t="n">
        <f aca="false">A73+1</f>
        <v>40</v>
      </c>
      <c r="B74" s="126" t="s">
        <v>186</v>
      </c>
      <c r="C74" s="127" t="n">
        <f aca="false">D74+E74+F74+G74+H74+I74+K74+M74+O74+Q74+R74+S74+T74+U74</f>
        <v>24620734.93</v>
      </c>
      <c r="D74" s="127" t="n">
        <v>1738655.04</v>
      </c>
      <c r="E74" s="127" t="n">
        <v>7115762.4</v>
      </c>
      <c r="F74" s="127"/>
      <c r="G74" s="127" t="n">
        <v>895675.12</v>
      </c>
      <c r="H74" s="127"/>
      <c r="I74" s="127" t="n">
        <v>1162287.36</v>
      </c>
      <c r="J74" s="133"/>
      <c r="K74" s="133"/>
      <c r="L74" s="127"/>
      <c r="M74" s="157" t="n">
        <v>12626454.48</v>
      </c>
      <c r="N74" s="133"/>
      <c r="O74" s="133"/>
      <c r="P74" s="301"/>
      <c r="Q74" s="127"/>
      <c r="R74" s="127" t="n">
        <v>510363.36</v>
      </c>
      <c r="S74" s="301"/>
      <c r="T74" s="127"/>
      <c r="U74" s="127" t="n">
        <v>571537.17</v>
      </c>
      <c r="V74" s="125" t="n">
        <v>2024</v>
      </c>
      <c r="W74" s="309" t="s">
        <v>945</v>
      </c>
      <c r="X74" s="309" t="s">
        <v>944</v>
      </c>
      <c r="Y74" s="291"/>
    </row>
    <row r="75" customFormat="false" ht="12.75" hidden="false" customHeight="true" outlineLevel="0" collapsed="false">
      <c r="A75" s="125" t="n">
        <f aca="false">A74+1</f>
        <v>41</v>
      </c>
      <c r="B75" s="126" t="s">
        <v>187</v>
      </c>
      <c r="C75" s="127" t="n">
        <f aca="false">D75+E75+F75+G75+H75+I75+K75+M75+O75+Q75+R75+S75+T75+U75</f>
        <v>68018877.372552</v>
      </c>
      <c r="D75" s="127" t="n">
        <v>3055410.42</v>
      </c>
      <c r="E75" s="127" t="n">
        <v>17708942.22</v>
      </c>
      <c r="F75" s="127"/>
      <c r="G75" s="127" t="n">
        <v>2631950.97</v>
      </c>
      <c r="H75" s="127"/>
      <c r="I75" s="127" t="n">
        <v>2563096.56</v>
      </c>
      <c r="J75" s="133"/>
      <c r="K75" s="133"/>
      <c r="L75" s="149"/>
      <c r="M75" s="127" t="n">
        <v>10595660.4</v>
      </c>
      <c r="N75" s="133"/>
      <c r="O75" s="127" t="n">
        <v>3970250.22</v>
      </c>
      <c r="P75" s="127"/>
      <c r="Q75" s="127" t="n">
        <v>24013675.62</v>
      </c>
      <c r="R75" s="127" t="n">
        <v>1200847.95</v>
      </c>
      <c r="S75" s="127" t="n">
        <v>853936.32</v>
      </c>
      <c r="T75" s="129"/>
      <c r="U75" s="127" t="n">
        <v>1425106.692552</v>
      </c>
      <c r="V75" s="125" t="n">
        <v>2024</v>
      </c>
      <c r="W75" s="309" t="s">
        <v>983</v>
      </c>
      <c r="X75" s="309" t="s">
        <v>932</v>
      </c>
      <c r="Y75" s="291"/>
    </row>
    <row r="76" customFormat="false" ht="12.75" hidden="false" customHeight="true" outlineLevel="0" collapsed="false">
      <c r="A76" s="125" t="n">
        <f aca="false">A75+1</f>
        <v>42</v>
      </c>
      <c r="B76" s="87" t="s">
        <v>158</v>
      </c>
      <c r="C76" s="127" t="n">
        <f aca="false">D76+E76+F76+G76+H76+I76+K76+M76+O76+Q76+R76+S76+T76+U76</f>
        <v>29056040.64</v>
      </c>
      <c r="D76" s="127"/>
      <c r="E76" s="127" t="n">
        <v>10155405.85</v>
      </c>
      <c r="F76" s="127"/>
      <c r="G76" s="127"/>
      <c r="H76" s="127"/>
      <c r="I76" s="127"/>
      <c r="J76" s="133"/>
      <c r="K76" s="133"/>
      <c r="L76" s="149"/>
      <c r="M76" s="127" t="n">
        <v>18291863.23</v>
      </c>
      <c r="N76" s="133"/>
      <c r="O76" s="127"/>
      <c r="P76" s="127"/>
      <c r="Q76" s="127"/>
      <c r="R76" s="127"/>
      <c r="S76" s="127"/>
      <c r="T76" s="129"/>
      <c r="U76" s="127" t="n">
        <v>608771.56</v>
      </c>
      <c r="V76" s="125" t="n">
        <v>2024</v>
      </c>
      <c r="W76" s="310"/>
      <c r="X76" s="310"/>
      <c r="Y76" s="291"/>
    </row>
    <row r="77" customFormat="false" ht="12.75" hidden="false" customHeight="true" outlineLevel="0" collapsed="false">
      <c r="A77" s="125" t="n">
        <f aca="false">A76+1</f>
        <v>43</v>
      </c>
      <c r="B77" s="87" t="s">
        <v>183</v>
      </c>
      <c r="C77" s="127" t="n">
        <f aca="false">D77+E77+F77+G77+H77+I77+K77+M77+O77+Q77+R77+S77+T77+U77</f>
        <v>33573349.2644784</v>
      </c>
      <c r="D77" s="127" t="n">
        <v>2088230.247</v>
      </c>
      <c r="E77" s="127" t="n">
        <v>5892427.063</v>
      </c>
      <c r="F77" s="127"/>
      <c r="G77" s="127" t="n">
        <v>768888.939</v>
      </c>
      <c r="H77" s="127"/>
      <c r="I77" s="127" t="n">
        <v>1145993.784</v>
      </c>
      <c r="J77" s="133"/>
      <c r="K77" s="133"/>
      <c r="L77" s="149"/>
      <c r="M77" s="127" t="n">
        <v>10661249.117</v>
      </c>
      <c r="N77" s="133"/>
      <c r="O77" s="127" t="n">
        <v>945187.8876</v>
      </c>
      <c r="P77" s="127"/>
      <c r="Q77" s="127" t="n">
        <v>10222961.266</v>
      </c>
      <c r="R77" s="127" t="n">
        <v>387384.213</v>
      </c>
      <c r="S77" s="127" t="n">
        <v>757610.188</v>
      </c>
      <c r="T77" s="129"/>
      <c r="U77" s="127" t="n">
        <f aca="false">(D77+E77+F77+G77+H77+I77+M77+O77+Q77+R77+S77)*2.14%</f>
        <v>703416.55987844</v>
      </c>
      <c r="V77" s="125" t="n">
        <v>2024</v>
      </c>
      <c r="W77" s="310"/>
      <c r="X77" s="310"/>
      <c r="Y77" s="291"/>
    </row>
    <row r="78" customFormat="false" ht="12.75" hidden="false" customHeight="true" outlineLevel="0" collapsed="false">
      <c r="A78" s="125" t="n">
        <v>45</v>
      </c>
      <c r="B78" s="87" t="s">
        <v>150</v>
      </c>
      <c r="C78" s="127" t="n">
        <f aca="false">D78+E78+F78+G78+H78+I78+K78+M78+O78+Q78+R78+S78+T78+U78</f>
        <v>35382555.2166476</v>
      </c>
      <c r="D78" s="127" t="n">
        <v>1680459.25</v>
      </c>
      <c r="E78" s="127" t="n">
        <v>3180663.52</v>
      </c>
      <c r="F78" s="127"/>
      <c r="G78" s="127" t="n">
        <v>1756571.85</v>
      </c>
      <c r="H78" s="127" t="n">
        <v>3110235.21</v>
      </c>
      <c r="I78" s="127" t="n">
        <f aca="false">1.2*1045011.44</f>
        <v>1254013.728</v>
      </c>
      <c r="J78" s="128"/>
      <c r="K78" s="128"/>
      <c r="L78" s="128"/>
      <c r="M78" s="127" t="n">
        <f aca="false">1.2*8522665.94</f>
        <v>10227199.128</v>
      </c>
      <c r="N78" s="128"/>
      <c r="O78" s="127" t="n">
        <v>1678147.488</v>
      </c>
      <c r="P78" s="128"/>
      <c r="Q78" s="127" t="n">
        <v>9930798.8</v>
      </c>
      <c r="R78" s="127" t="n">
        <v>871024.41</v>
      </c>
      <c r="S78" s="127" t="n">
        <v>952119.45</v>
      </c>
      <c r="T78" s="127"/>
      <c r="U78" s="127" t="n">
        <f aca="false">(D78+E78+F78+G78+H78+I78+M78+O78+Q78+R78+S78)*2.14%</f>
        <v>741322.3826476</v>
      </c>
      <c r="V78" s="125" t="n">
        <v>2024</v>
      </c>
      <c r="W78" s="310"/>
      <c r="X78" s="310"/>
      <c r="Y78" s="291"/>
    </row>
    <row r="79" customFormat="false" ht="12.75" hidden="false" customHeight="true" outlineLevel="0" collapsed="false">
      <c r="A79" s="125" t="n">
        <v>46</v>
      </c>
      <c r="B79" s="87" t="s">
        <v>68</v>
      </c>
      <c r="C79" s="127" t="n">
        <f aca="false">D79+E79+F79+G79+H79+I79+K79+M79+O79+Q79+R79+S79+T79+U79</f>
        <v>33255225.3436</v>
      </c>
      <c r="D79" s="127" t="n">
        <v>1525202</v>
      </c>
      <c r="E79" s="127" t="n">
        <v>4502655</v>
      </c>
      <c r="F79" s="127"/>
      <c r="G79" s="127" t="n">
        <v>893674</v>
      </c>
      <c r="H79" s="127" t="n">
        <v>0</v>
      </c>
      <c r="I79" s="127" t="n">
        <v>1259332</v>
      </c>
      <c r="J79" s="128"/>
      <c r="K79" s="128"/>
      <c r="L79" s="128"/>
      <c r="M79" s="127" t="n">
        <v>16654799</v>
      </c>
      <c r="N79" s="128"/>
      <c r="O79" s="127" t="n">
        <v>3859735</v>
      </c>
      <c r="P79" s="128"/>
      <c r="Q79" s="127" t="n">
        <v>3442036</v>
      </c>
      <c r="R79" s="127" t="n">
        <v>421041</v>
      </c>
      <c r="S79" s="127"/>
      <c r="T79" s="127"/>
      <c r="U79" s="127" t="n">
        <v>696751.3436</v>
      </c>
      <c r="V79" s="125" t="n">
        <v>2024</v>
      </c>
      <c r="W79" s="310"/>
      <c r="X79" s="310"/>
      <c r="Y79" s="291"/>
    </row>
    <row r="80" customFormat="false" ht="12.75" hidden="false" customHeight="true" outlineLevel="0" collapsed="false">
      <c r="A80" s="154" t="s">
        <v>196</v>
      </c>
      <c r="B80" s="154"/>
      <c r="C80" s="143" t="n">
        <f aca="false">SUM(C35:C79)</f>
        <v>1585881929.49572</v>
      </c>
      <c r="D80" s="143" t="n">
        <f aca="false">SUM(D35:D79)</f>
        <v>83693059.95662</v>
      </c>
      <c r="E80" s="143" t="n">
        <f aca="false">SUM(E35:E79)</f>
        <v>252679457.9467</v>
      </c>
      <c r="F80" s="143" t="n">
        <f aca="false">SUM(F35:F79)</f>
        <v>0</v>
      </c>
      <c r="G80" s="143" t="n">
        <f aca="false">SUM(G35:G79)</f>
        <v>42089689.22862</v>
      </c>
      <c r="H80" s="143" t="n">
        <f aca="false">SUM(H35:H79)</f>
        <v>47286288.0971</v>
      </c>
      <c r="I80" s="143" t="n">
        <f aca="false">SUM(I35:I79)</f>
        <v>54058989.72056</v>
      </c>
      <c r="J80" s="143" t="n">
        <f aca="false">SUM(J35:J79)</f>
        <v>0</v>
      </c>
      <c r="K80" s="143" t="n">
        <f aca="false">SUM(K35:K79)</f>
        <v>0</v>
      </c>
      <c r="L80" s="143" t="n">
        <f aca="false">SUM(L35:L79)</f>
        <v>0</v>
      </c>
      <c r="M80" s="143" t="n">
        <f aca="false">SUM(M35:M79)</f>
        <v>434760940.52538</v>
      </c>
      <c r="N80" s="143" t="n">
        <f aca="false">SUM(N35:N79)</f>
        <v>0</v>
      </c>
      <c r="O80" s="143" t="n">
        <f aca="false">SUM(O35:O79)</f>
        <v>51292472.2352983</v>
      </c>
      <c r="P80" s="143" t="n">
        <f aca="false">SUM(P35:P79)</f>
        <v>0</v>
      </c>
      <c r="Q80" s="143" t="n">
        <f aca="false">SUM(Q35:Q79)</f>
        <v>531739424.1364</v>
      </c>
      <c r="R80" s="143" t="n">
        <f aca="false">SUM(R35:R79)</f>
        <v>21290031.2006</v>
      </c>
      <c r="S80" s="143" t="n">
        <f aca="false">SUM(S35:S79)</f>
        <v>21670914.7516</v>
      </c>
      <c r="T80" s="143" t="n">
        <f aca="false">SUM(T35:T79)</f>
        <v>12295766.226325</v>
      </c>
      <c r="U80" s="143" t="n">
        <f aca="false">SUM(U35:U79)</f>
        <v>33024895.47052</v>
      </c>
      <c r="V80" s="143"/>
      <c r="Y80" s="291"/>
    </row>
    <row r="81" customFormat="false" ht="12.75" hidden="false" customHeight="true" outlineLevel="0" collapsed="false">
      <c r="A81" s="164" t="s">
        <v>197</v>
      </c>
      <c r="B81" s="164"/>
      <c r="C81" s="139" t="n">
        <f aca="false">C28+C34+C80</f>
        <v>2325828432.87149</v>
      </c>
      <c r="D81" s="139" t="n">
        <f aca="false">D28+D34+D80</f>
        <v>122802506.032287</v>
      </c>
      <c r="E81" s="139" t="n">
        <f aca="false">E28+E34+E80</f>
        <v>374131552.4227</v>
      </c>
      <c r="F81" s="139" t="n">
        <f aca="false">F28+F34+F80</f>
        <v>0</v>
      </c>
      <c r="G81" s="139" t="n">
        <f aca="false">G28+G34+G80</f>
        <v>61232651.12262</v>
      </c>
      <c r="H81" s="139" t="n">
        <f aca="false">H28+H34+H80</f>
        <v>79507512.7956385</v>
      </c>
      <c r="I81" s="139" t="n">
        <f aca="false">I28+I34+I80</f>
        <v>79842133.99856</v>
      </c>
      <c r="J81" s="139" t="n">
        <f aca="false">J28+J34+J80</f>
        <v>0</v>
      </c>
      <c r="K81" s="139" t="n">
        <f aca="false">K28+K34+K80</f>
        <v>0</v>
      </c>
      <c r="L81" s="139" t="n">
        <f aca="false">L28+L34+L80</f>
        <v>3241.19</v>
      </c>
      <c r="M81" s="139" t="n">
        <f aca="false">M28+M34+M80</f>
        <v>593169716.377328</v>
      </c>
      <c r="N81" s="139" t="n">
        <f aca="false">N28+N34+N80</f>
        <v>0</v>
      </c>
      <c r="O81" s="139" t="n">
        <f aca="false">O28+O34+O80</f>
        <v>95796255.3948983</v>
      </c>
      <c r="P81" s="139" t="n">
        <f aca="false">P28+P34+P80</f>
        <v>6241.09</v>
      </c>
      <c r="Q81" s="139" t="n">
        <f aca="false">Q28+Q34+Q80</f>
        <v>793420952.469257</v>
      </c>
      <c r="R81" s="139" t="n">
        <f aca="false">R28+R34+R80</f>
        <v>32521891.9352</v>
      </c>
      <c r="S81" s="139" t="n">
        <f aca="false">S28+S34+S80</f>
        <v>32579509.5606</v>
      </c>
      <c r="T81" s="139" t="n">
        <f aca="false">T28+T34+T80</f>
        <v>12295766.226325</v>
      </c>
      <c r="U81" s="233" t="n">
        <f aca="false">U28+U34+U80</f>
        <v>48527984.5360745</v>
      </c>
      <c r="V81" s="139"/>
      <c r="Y81" s="291"/>
    </row>
    <row r="82" customFormat="false" ht="12.75" hidden="false" customHeight="true" outlineLevel="0" collapsed="false">
      <c r="A82" s="148" t="s">
        <v>198</v>
      </c>
      <c r="B82" s="148"/>
      <c r="C82" s="127"/>
      <c r="D82" s="127"/>
      <c r="E82" s="127"/>
      <c r="F82" s="127"/>
      <c r="G82" s="127"/>
      <c r="H82" s="127"/>
      <c r="I82" s="127"/>
      <c r="J82" s="133"/>
      <c r="K82" s="133"/>
      <c r="L82" s="149"/>
      <c r="M82" s="127"/>
      <c r="N82" s="133"/>
      <c r="O82" s="127"/>
      <c r="P82" s="127"/>
      <c r="Q82" s="127"/>
      <c r="R82" s="127"/>
      <c r="S82" s="127"/>
      <c r="T82" s="127"/>
      <c r="U82" s="311"/>
      <c r="V82" s="125"/>
      <c r="Y82" s="291"/>
    </row>
    <row r="83" customFormat="false" ht="12.75" hidden="false" customHeight="true" outlineLevel="0" collapsed="false">
      <c r="A83" s="125"/>
      <c r="B83" s="148"/>
      <c r="C83" s="127"/>
      <c r="D83" s="127"/>
      <c r="E83" s="127"/>
      <c r="F83" s="127"/>
      <c r="G83" s="127"/>
      <c r="H83" s="127"/>
      <c r="I83" s="127"/>
      <c r="J83" s="133"/>
      <c r="K83" s="133"/>
      <c r="L83" s="149"/>
      <c r="M83" s="127"/>
      <c r="N83" s="133"/>
      <c r="O83" s="133"/>
      <c r="P83" s="127"/>
      <c r="Q83" s="127"/>
      <c r="R83" s="127"/>
      <c r="S83" s="127"/>
      <c r="T83" s="127"/>
      <c r="U83" s="311"/>
      <c r="V83" s="125"/>
      <c r="W83" s="290"/>
      <c r="X83" s="290"/>
      <c r="Y83" s="291"/>
    </row>
    <row r="84" customFormat="false" ht="12.75" hidden="false" customHeight="true" outlineLevel="0" collapsed="false">
      <c r="A84" s="154" t="s">
        <v>200</v>
      </c>
      <c r="B84" s="154"/>
      <c r="C84" s="143" t="n">
        <f aca="false">SUM(C83:C83)</f>
        <v>0</v>
      </c>
      <c r="D84" s="143" t="n">
        <f aca="false">SUM(D83:D83)</f>
        <v>0</v>
      </c>
      <c r="E84" s="143" t="n">
        <f aca="false">SUM(E83:E83)</f>
        <v>0</v>
      </c>
      <c r="F84" s="143" t="n">
        <f aca="false">SUM(F83:F83)</f>
        <v>0</v>
      </c>
      <c r="G84" s="143" t="n">
        <f aca="false">SUM(G83:G83)</f>
        <v>0</v>
      </c>
      <c r="H84" s="143" t="n">
        <f aca="false">SUM(H83:H83)</f>
        <v>0</v>
      </c>
      <c r="I84" s="143" t="n">
        <f aca="false">SUM(I83:I83)</f>
        <v>0</v>
      </c>
      <c r="J84" s="143" t="n">
        <f aca="false">SUM(J83:J83)</f>
        <v>0</v>
      </c>
      <c r="K84" s="143" t="n">
        <f aca="false">SUM(K83:K83)</f>
        <v>0</v>
      </c>
      <c r="L84" s="143" t="n">
        <f aca="false">SUM(L83:L83)</f>
        <v>0</v>
      </c>
      <c r="M84" s="143" t="n">
        <f aca="false">SUM(M83:M83)</f>
        <v>0</v>
      </c>
      <c r="N84" s="143" t="n">
        <f aca="false">SUM(N83:N83)</f>
        <v>0</v>
      </c>
      <c r="O84" s="143" t="n">
        <f aca="false">SUM(O83:O83)</f>
        <v>0</v>
      </c>
      <c r="P84" s="143" t="n">
        <f aca="false">SUM(P83:P83)</f>
        <v>0</v>
      </c>
      <c r="Q84" s="143" t="n">
        <f aca="false">SUM(Q83:Q83)</f>
        <v>0</v>
      </c>
      <c r="R84" s="143" t="n">
        <f aca="false">SUM(R83:R83)</f>
        <v>0</v>
      </c>
      <c r="S84" s="143" t="n">
        <f aca="false">SUM(S83:S83)</f>
        <v>0</v>
      </c>
      <c r="T84" s="143" t="n">
        <f aca="false">SUM(T83:T83)</f>
        <v>0</v>
      </c>
      <c r="U84" s="312" t="n">
        <f aca="false">SUM(U83:U83)</f>
        <v>0</v>
      </c>
      <c r="V84" s="165"/>
      <c r="Y84" s="291"/>
    </row>
    <row r="85" customFormat="false" ht="12.75" hidden="false" customHeight="true" outlineLevel="0" collapsed="false">
      <c r="A85" s="125"/>
      <c r="B85" s="126"/>
      <c r="C85" s="127"/>
      <c r="D85" s="127"/>
      <c r="E85" s="127"/>
      <c r="F85" s="127"/>
      <c r="G85" s="127"/>
      <c r="H85" s="127"/>
      <c r="I85" s="127"/>
      <c r="J85" s="133"/>
      <c r="K85" s="133"/>
      <c r="L85" s="149"/>
      <c r="M85" s="127"/>
      <c r="N85" s="133"/>
      <c r="O85" s="127"/>
      <c r="P85" s="127"/>
      <c r="Q85" s="127"/>
      <c r="R85" s="127"/>
      <c r="S85" s="127"/>
      <c r="T85" s="127"/>
      <c r="U85" s="311"/>
      <c r="V85" s="125"/>
      <c r="W85" s="290"/>
      <c r="X85" s="290"/>
      <c r="Y85" s="291"/>
    </row>
    <row r="86" customFormat="false" ht="12.75" hidden="false" customHeight="true" outlineLevel="0" collapsed="false">
      <c r="A86" s="154" t="s">
        <v>202</v>
      </c>
      <c r="B86" s="154"/>
      <c r="C86" s="143" t="n">
        <f aca="false">SUM(C85)</f>
        <v>0</v>
      </c>
      <c r="D86" s="143" t="n">
        <f aca="false">SUM(D85)</f>
        <v>0</v>
      </c>
      <c r="E86" s="143" t="n">
        <f aca="false">SUM(E85)</f>
        <v>0</v>
      </c>
      <c r="F86" s="143" t="n">
        <f aca="false">SUM(F85)</f>
        <v>0</v>
      </c>
      <c r="G86" s="143" t="n">
        <f aca="false">SUM(G85)</f>
        <v>0</v>
      </c>
      <c r="H86" s="143" t="n">
        <f aca="false">SUM(H85)</f>
        <v>0</v>
      </c>
      <c r="I86" s="143" t="n">
        <f aca="false">SUM(I85)</f>
        <v>0</v>
      </c>
      <c r="J86" s="143" t="n">
        <f aca="false">SUM(J85)</f>
        <v>0</v>
      </c>
      <c r="K86" s="143" t="n">
        <f aca="false">SUM(K85)</f>
        <v>0</v>
      </c>
      <c r="L86" s="143" t="n">
        <f aca="false">SUM(L85)</f>
        <v>0</v>
      </c>
      <c r="M86" s="143" t="n">
        <f aca="false">SUM(M85)</f>
        <v>0</v>
      </c>
      <c r="N86" s="143" t="n">
        <f aca="false">SUM(N85)</f>
        <v>0</v>
      </c>
      <c r="O86" s="143" t="n">
        <f aca="false">SUM(O85)</f>
        <v>0</v>
      </c>
      <c r="P86" s="143" t="n">
        <f aca="false">SUM(P85)</f>
        <v>0</v>
      </c>
      <c r="Q86" s="143" t="n">
        <f aca="false">SUM(Q85)</f>
        <v>0</v>
      </c>
      <c r="R86" s="143" t="n">
        <f aca="false">SUM(R85)</f>
        <v>0</v>
      </c>
      <c r="S86" s="143" t="n">
        <f aca="false">SUM(S85)</f>
        <v>0</v>
      </c>
      <c r="T86" s="143" t="n">
        <f aca="false">SUM(T85)</f>
        <v>0</v>
      </c>
      <c r="U86" s="312" t="n">
        <f aca="false">SUM(U85)</f>
        <v>0</v>
      </c>
      <c r="V86" s="158"/>
      <c r="Y86" s="291"/>
    </row>
    <row r="87" customFormat="false" ht="12.75" hidden="false" customHeight="true" outlineLevel="0" collapsed="false">
      <c r="A87" s="180" t="n">
        <v>1</v>
      </c>
      <c r="B87" s="126" t="s">
        <v>203</v>
      </c>
      <c r="C87" s="127" t="n">
        <f aca="false">D87+E87+F87+G87+H87+I87+K87+M87+O87+Q87+R87+S87+T87+U87</f>
        <v>44229806.1159408</v>
      </c>
      <c r="D87" s="127" t="n">
        <v>1666374.543</v>
      </c>
      <c r="E87" s="127" t="n">
        <v>4837546.367</v>
      </c>
      <c r="F87" s="127"/>
      <c r="G87" s="127" t="n">
        <v>757638.335</v>
      </c>
      <c r="H87" s="127"/>
      <c r="I87" s="127" t="n">
        <v>1147701.672</v>
      </c>
      <c r="J87" s="133"/>
      <c r="K87" s="133"/>
      <c r="L87" s="149"/>
      <c r="M87" s="127" t="n">
        <v>9583432.843</v>
      </c>
      <c r="N87" s="133"/>
      <c r="O87" s="133"/>
      <c r="P87" s="127"/>
      <c r="Q87" s="127" t="n">
        <v>24928759.896</v>
      </c>
      <c r="R87" s="127" t="n">
        <v>375286.008</v>
      </c>
      <c r="S87" s="127"/>
      <c r="T87" s="129"/>
      <c r="U87" s="127" t="n">
        <v>933066.4519408</v>
      </c>
      <c r="V87" s="125" t="n">
        <v>2024</v>
      </c>
      <c r="W87" s="290"/>
      <c r="X87" s="290"/>
      <c r="Y87" s="291"/>
    </row>
    <row r="88" customFormat="false" ht="12.75" hidden="false" customHeight="true" outlineLevel="0" collapsed="false">
      <c r="A88" s="313" t="s">
        <v>204</v>
      </c>
      <c r="B88" s="313"/>
      <c r="C88" s="143" t="n">
        <f aca="false">SUM(C87)</f>
        <v>44229806.1159408</v>
      </c>
      <c r="D88" s="143" t="n">
        <f aca="false">SUM(D87)</f>
        <v>1666374.543</v>
      </c>
      <c r="E88" s="143" t="n">
        <f aca="false">SUM(E87)</f>
        <v>4837546.367</v>
      </c>
      <c r="F88" s="143" t="n">
        <f aca="false">SUM(F87)</f>
        <v>0</v>
      </c>
      <c r="G88" s="143" t="n">
        <f aca="false">SUM(G87)</f>
        <v>757638.335</v>
      </c>
      <c r="H88" s="143" t="n">
        <f aca="false">SUM(H87)</f>
        <v>0</v>
      </c>
      <c r="I88" s="143" t="n">
        <f aca="false">SUM(I87)</f>
        <v>1147701.672</v>
      </c>
      <c r="J88" s="143" t="n">
        <f aca="false">SUM(J87)</f>
        <v>0</v>
      </c>
      <c r="K88" s="143" t="n">
        <f aca="false">SUM(K87)</f>
        <v>0</v>
      </c>
      <c r="L88" s="143" t="n">
        <f aca="false">SUM(L87)</f>
        <v>0</v>
      </c>
      <c r="M88" s="143" t="n">
        <f aca="false">SUM(M87)</f>
        <v>9583432.843</v>
      </c>
      <c r="N88" s="143" t="n">
        <f aca="false">SUM(N87)</f>
        <v>0</v>
      </c>
      <c r="O88" s="143" t="n">
        <f aca="false">SUM(O87)</f>
        <v>0</v>
      </c>
      <c r="P88" s="143" t="n">
        <f aca="false">SUM(P87)</f>
        <v>0</v>
      </c>
      <c r="Q88" s="143" t="n">
        <f aca="false">SUM(Q87)</f>
        <v>24928759.896</v>
      </c>
      <c r="R88" s="143" t="n">
        <f aca="false">SUM(R87)</f>
        <v>375286.008</v>
      </c>
      <c r="S88" s="143" t="n">
        <f aca="false">SUM(S87)</f>
        <v>0</v>
      </c>
      <c r="T88" s="143" t="n">
        <f aca="false">SUM(T87)</f>
        <v>0</v>
      </c>
      <c r="U88" s="312" t="n">
        <f aca="false">SUM(U87)</f>
        <v>933066.4519408</v>
      </c>
      <c r="V88" s="165"/>
      <c r="Y88" s="291"/>
    </row>
    <row r="89" customFormat="false" ht="12.75" hidden="false" customHeight="true" outlineLevel="0" collapsed="false">
      <c r="A89" s="164" t="s">
        <v>205</v>
      </c>
      <c r="B89" s="164"/>
      <c r="C89" s="139" t="n">
        <f aca="false">C84+C86+C88</f>
        <v>44229806.1159408</v>
      </c>
      <c r="D89" s="139" t="n">
        <f aca="false">D84+D86+D88</f>
        <v>1666374.543</v>
      </c>
      <c r="E89" s="139" t="n">
        <f aca="false">E84+E86+E88</f>
        <v>4837546.367</v>
      </c>
      <c r="F89" s="139" t="n">
        <f aca="false">F84+F86+F88</f>
        <v>0</v>
      </c>
      <c r="G89" s="139" t="n">
        <f aca="false">G84+G86+G88</f>
        <v>757638.335</v>
      </c>
      <c r="H89" s="139" t="n">
        <f aca="false">H84+H86+H88</f>
        <v>0</v>
      </c>
      <c r="I89" s="139" t="n">
        <f aca="false">I84+I86+I88</f>
        <v>1147701.672</v>
      </c>
      <c r="J89" s="139" t="n">
        <f aca="false">J84+J86+J88</f>
        <v>0</v>
      </c>
      <c r="K89" s="139" t="n">
        <f aca="false">K84+K86+K88</f>
        <v>0</v>
      </c>
      <c r="L89" s="139" t="n">
        <f aca="false">L84+L86+L88</f>
        <v>0</v>
      </c>
      <c r="M89" s="139" t="n">
        <f aca="false">M84+M86+M88</f>
        <v>9583432.843</v>
      </c>
      <c r="N89" s="139" t="n">
        <f aca="false">N84+N86+N88</f>
        <v>0</v>
      </c>
      <c r="O89" s="139" t="n">
        <f aca="false">O84+O86+O88</f>
        <v>0</v>
      </c>
      <c r="P89" s="139" t="n">
        <f aca="false">P84+P86+P88</f>
        <v>0</v>
      </c>
      <c r="Q89" s="139" t="n">
        <f aca="false">Q84+Q86+Q88</f>
        <v>24928759.896</v>
      </c>
      <c r="R89" s="139" t="n">
        <f aca="false">R84+R86+R88</f>
        <v>375286.008</v>
      </c>
      <c r="S89" s="139" t="n">
        <f aca="false">S84+S86+S88</f>
        <v>0</v>
      </c>
      <c r="T89" s="139" t="n">
        <f aca="false">T84+T86+T88</f>
        <v>0</v>
      </c>
      <c r="U89" s="233" t="n">
        <f aca="false">U84+U86+U88</f>
        <v>933066.4519408</v>
      </c>
      <c r="V89" s="139"/>
      <c r="Y89" s="291"/>
    </row>
    <row r="90" customFormat="false" ht="12.75" hidden="false" customHeight="true" outlineLevel="0" collapsed="false">
      <c r="A90" s="148" t="s">
        <v>641</v>
      </c>
      <c r="B90" s="148"/>
      <c r="C90" s="127"/>
      <c r="D90" s="127"/>
      <c r="E90" s="127"/>
      <c r="F90" s="127"/>
      <c r="G90" s="127"/>
      <c r="H90" s="127"/>
      <c r="I90" s="127"/>
      <c r="J90" s="133"/>
      <c r="K90" s="133"/>
      <c r="L90" s="149"/>
      <c r="M90" s="127"/>
      <c r="N90" s="133"/>
      <c r="O90" s="133"/>
      <c r="P90" s="127"/>
      <c r="Q90" s="127"/>
      <c r="R90" s="127"/>
      <c r="S90" s="127"/>
      <c r="T90" s="127"/>
      <c r="U90" s="311"/>
      <c r="V90" s="125"/>
      <c r="Y90" s="291"/>
    </row>
    <row r="91" customFormat="false" ht="12.75" hidden="false" customHeight="true" outlineLevel="0" collapsed="false">
      <c r="A91" s="314"/>
      <c r="B91" s="315"/>
      <c r="C91" s="127"/>
      <c r="D91" s="127"/>
      <c r="E91" s="127"/>
      <c r="F91" s="127"/>
      <c r="G91" s="127"/>
      <c r="H91" s="127"/>
      <c r="I91" s="127"/>
      <c r="J91" s="133"/>
      <c r="K91" s="133"/>
      <c r="L91" s="149"/>
      <c r="M91" s="127"/>
      <c r="N91" s="133"/>
      <c r="O91" s="127"/>
      <c r="P91" s="127"/>
      <c r="Q91" s="127"/>
      <c r="R91" s="127"/>
      <c r="S91" s="127"/>
      <c r="T91" s="127"/>
      <c r="U91" s="311"/>
      <c r="V91" s="125"/>
      <c r="W91" s="290"/>
      <c r="X91" s="290"/>
      <c r="Y91" s="291"/>
    </row>
    <row r="92" customFormat="false" ht="12.75" hidden="false" customHeight="true" outlineLevel="0" collapsed="false">
      <c r="A92" s="154" t="s">
        <v>208</v>
      </c>
      <c r="B92" s="154"/>
      <c r="C92" s="143" t="n">
        <f aca="false">SUM(C91)</f>
        <v>0</v>
      </c>
      <c r="D92" s="143" t="n">
        <f aca="false">SUM(D91)</f>
        <v>0</v>
      </c>
      <c r="E92" s="143" t="n">
        <f aca="false">SUM(E91)</f>
        <v>0</v>
      </c>
      <c r="F92" s="143" t="n">
        <f aca="false">SUM(F91)</f>
        <v>0</v>
      </c>
      <c r="G92" s="143" t="n">
        <f aca="false">SUM(G91)</f>
        <v>0</v>
      </c>
      <c r="H92" s="143" t="n">
        <f aca="false">SUM(H91)</f>
        <v>0</v>
      </c>
      <c r="I92" s="143" t="n">
        <f aca="false">SUM(I91)</f>
        <v>0</v>
      </c>
      <c r="J92" s="143" t="n">
        <f aca="false">SUM(J91)</f>
        <v>0</v>
      </c>
      <c r="K92" s="143" t="n">
        <f aca="false">SUM(K91)</f>
        <v>0</v>
      </c>
      <c r="L92" s="143" t="n">
        <f aca="false">SUM(L91)</f>
        <v>0</v>
      </c>
      <c r="M92" s="143" t="n">
        <f aca="false">SUM(M91)</f>
        <v>0</v>
      </c>
      <c r="N92" s="143" t="n">
        <f aca="false">SUM(N91)</f>
        <v>0</v>
      </c>
      <c r="O92" s="143" t="n">
        <f aca="false">SUM(O91)</f>
        <v>0</v>
      </c>
      <c r="P92" s="143" t="n">
        <f aca="false">SUM(P91)</f>
        <v>0</v>
      </c>
      <c r="Q92" s="143" t="n">
        <f aca="false">SUM(Q91)</f>
        <v>0</v>
      </c>
      <c r="R92" s="143" t="n">
        <f aca="false">SUM(R91)</f>
        <v>0</v>
      </c>
      <c r="S92" s="143" t="n">
        <f aca="false">SUM(S91)</f>
        <v>0</v>
      </c>
      <c r="T92" s="143" t="n">
        <f aca="false">SUM(T91)</f>
        <v>0</v>
      </c>
      <c r="U92" s="312" t="n">
        <f aca="false">SUM(U91)</f>
        <v>0</v>
      </c>
      <c r="V92" s="143"/>
      <c r="Y92" s="291"/>
    </row>
    <row r="93" customFormat="false" ht="12.75" hidden="false" customHeight="true" outlineLevel="0" collapsed="false">
      <c r="A93" s="316"/>
      <c r="B93" s="317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318"/>
      <c r="V93" s="128"/>
      <c r="Y93" s="291"/>
    </row>
    <row r="94" customFormat="false" ht="12.75" hidden="false" customHeight="true" outlineLevel="0" collapsed="false">
      <c r="A94" s="300" t="s">
        <v>210</v>
      </c>
      <c r="B94" s="300"/>
      <c r="C94" s="143" t="n">
        <v>0</v>
      </c>
      <c r="D94" s="143" t="n">
        <v>0</v>
      </c>
      <c r="E94" s="143" t="n">
        <v>0</v>
      </c>
      <c r="F94" s="143" t="n">
        <v>0</v>
      </c>
      <c r="G94" s="143" t="n">
        <v>0</v>
      </c>
      <c r="H94" s="143" t="n">
        <v>0</v>
      </c>
      <c r="I94" s="143" t="n">
        <v>0</v>
      </c>
      <c r="J94" s="143" t="n">
        <v>0</v>
      </c>
      <c r="K94" s="143" t="n">
        <v>0</v>
      </c>
      <c r="L94" s="143" t="n">
        <v>0</v>
      </c>
      <c r="M94" s="143" t="n">
        <v>0</v>
      </c>
      <c r="N94" s="143" t="n">
        <v>0</v>
      </c>
      <c r="O94" s="143" t="n">
        <v>0</v>
      </c>
      <c r="P94" s="143" t="n">
        <v>0</v>
      </c>
      <c r="Q94" s="143" t="n">
        <v>0</v>
      </c>
      <c r="R94" s="143" t="n">
        <v>0</v>
      </c>
      <c r="S94" s="143" t="n">
        <v>0</v>
      </c>
      <c r="T94" s="143" t="n">
        <v>0</v>
      </c>
      <c r="U94" s="143" t="n">
        <v>0</v>
      </c>
      <c r="V94" s="165"/>
      <c r="Y94" s="291"/>
    </row>
    <row r="95" customFormat="false" ht="12.75" hidden="false" customHeight="true" outlineLevel="0" collapsed="false">
      <c r="A95" s="319"/>
      <c r="B95" s="320"/>
      <c r="C95" s="127"/>
      <c r="D95" s="127"/>
      <c r="E95" s="127"/>
      <c r="F95" s="127"/>
      <c r="G95" s="127"/>
      <c r="H95" s="127"/>
      <c r="I95" s="127"/>
      <c r="J95" s="133"/>
      <c r="K95" s="133"/>
      <c r="L95" s="149"/>
      <c r="M95" s="127"/>
      <c r="N95" s="133"/>
      <c r="O95" s="133"/>
      <c r="P95" s="127"/>
      <c r="Q95" s="127"/>
      <c r="R95" s="127"/>
      <c r="S95" s="127"/>
      <c r="T95" s="127"/>
      <c r="U95" s="311"/>
      <c r="V95" s="125"/>
      <c r="W95" s="290"/>
      <c r="X95" s="290"/>
      <c r="Y95" s="291"/>
    </row>
    <row r="96" customFormat="false" ht="12.75" hidden="false" customHeight="true" outlineLevel="0" collapsed="false">
      <c r="A96" s="154" t="s">
        <v>214</v>
      </c>
      <c r="B96" s="154"/>
      <c r="C96" s="143" t="n">
        <f aca="false">SUM(C95)</f>
        <v>0</v>
      </c>
      <c r="D96" s="143" t="n">
        <f aca="false">SUM(D95)</f>
        <v>0</v>
      </c>
      <c r="E96" s="143" t="n">
        <f aca="false">SUM(E95)</f>
        <v>0</v>
      </c>
      <c r="F96" s="143" t="n">
        <f aca="false">SUM(F95)</f>
        <v>0</v>
      </c>
      <c r="G96" s="143" t="n">
        <f aca="false">SUM(G95)</f>
        <v>0</v>
      </c>
      <c r="H96" s="143" t="n">
        <f aca="false">SUM(H95)</f>
        <v>0</v>
      </c>
      <c r="I96" s="143" t="n">
        <f aca="false">SUM(I95)</f>
        <v>0</v>
      </c>
      <c r="J96" s="143" t="n">
        <f aca="false">SUM(J95)</f>
        <v>0</v>
      </c>
      <c r="K96" s="143" t="n">
        <f aca="false">SUM(K95)</f>
        <v>0</v>
      </c>
      <c r="L96" s="143" t="n">
        <f aca="false">SUM(L95)</f>
        <v>0</v>
      </c>
      <c r="M96" s="143" t="n">
        <f aca="false">SUM(M95)</f>
        <v>0</v>
      </c>
      <c r="N96" s="143" t="n">
        <f aca="false">SUM(N95)</f>
        <v>0</v>
      </c>
      <c r="O96" s="143" t="n">
        <f aca="false">SUM(O95)</f>
        <v>0</v>
      </c>
      <c r="P96" s="143" t="n">
        <f aca="false">SUM(P95)</f>
        <v>0</v>
      </c>
      <c r="Q96" s="143" t="n">
        <f aca="false">SUM(Q95)</f>
        <v>0</v>
      </c>
      <c r="R96" s="143" t="n">
        <f aca="false">SUM(R95)</f>
        <v>0</v>
      </c>
      <c r="S96" s="143" t="n">
        <f aca="false">SUM(S95)</f>
        <v>0</v>
      </c>
      <c r="T96" s="143" t="n">
        <f aca="false">SUM(T95)</f>
        <v>0</v>
      </c>
      <c r="U96" s="312" t="n">
        <f aca="false">SUM(U95)</f>
        <v>0</v>
      </c>
      <c r="V96" s="165"/>
      <c r="Y96" s="291"/>
    </row>
    <row r="97" customFormat="false" ht="12.75" hidden="false" customHeight="true" outlineLevel="0" collapsed="false">
      <c r="A97" s="164" t="s">
        <v>215</v>
      </c>
      <c r="B97" s="164"/>
      <c r="C97" s="139" t="n">
        <f aca="false">C92+C94+C96</f>
        <v>0</v>
      </c>
      <c r="D97" s="139" t="n">
        <f aca="false">D92+D94+D96</f>
        <v>0</v>
      </c>
      <c r="E97" s="139" t="n">
        <f aca="false">E92+E94+E96</f>
        <v>0</v>
      </c>
      <c r="F97" s="139" t="n">
        <f aca="false">F92+F94+F96</f>
        <v>0</v>
      </c>
      <c r="G97" s="139" t="n">
        <f aca="false">G92+G94+G96</f>
        <v>0</v>
      </c>
      <c r="H97" s="139" t="n">
        <f aca="false">H92+H94+H96</f>
        <v>0</v>
      </c>
      <c r="I97" s="139" t="n">
        <f aca="false">I92+I94+I96</f>
        <v>0</v>
      </c>
      <c r="J97" s="139" t="n">
        <f aca="false">J92+J94+J96</f>
        <v>0</v>
      </c>
      <c r="K97" s="139" t="n">
        <f aca="false">K92+K94+K96</f>
        <v>0</v>
      </c>
      <c r="L97" s="139" t="n">
        <f aca="false">L92+L94+L96</f>
        <v>0</v>
      </c>
      <c r="M97" s="139" t="n">
        <f aca="false">M92+M94+M96</f>
        <v>0</v>
      </c>
      <c r="N97" s="139" t="n">
        <f aca="false">N92+N94+N96</f>
        <v>0</v>
      </c>
      <c r="O97" s="139" t="n">
        <f aca="false">O92+O94+O96</f>
        <v>0</v>
      </c>
      <c r="P97" s="139" t="n">
        <f aca="false">P92+P94+P96</f>
        <v>0</v>
      </c>
      <c r="Q97" s="139" t="n">
        <f aca="false">Q92+Q94+Q96</f>
        <v>0</v>
      </c>
      <c r="R97" s="139" t="n">
        <f aca="false">R92+R94+R96</f>
        <v>0</v>
      </c>
      <c r="S97" s="139" t="n">
        <f aca="false">S92+S94+S96</f>
        <v>0</v>
      </c>
      <c r="T97" s="139" t="n">
        <f aca="false">T92+T94+T96</f>
        <v>0</v>
      </c>
      <c r="U97" s="233" t="n">
        <f aca="false">U92+U94+U96</f>
        <v>0</v>
      </c>
      <c r="V97" s="167"/>
      <c r="Y97" s="291"/>
    </row>
    <row r="98" customFormat="false" ht="12.75" hidden="false" customHeight="true" outlineLevel="0" collapsed="false">
      <c r="A98" s="148" t="s">
        <v>216</v>
      </c>
      <c r="B98" s="148"/>
      <c r="C98" s="127"/>
      <c r="D98" s="127"/>
      <c r="E98" s="127"/>
      <c r="F98" s="127"/>
      <c r="G98" s="127"/>
      <c r="H98" s="127"/>
      <c r="I98" s="127"/>
      <c r="J98" s="133"/>
      <c r="K98" s="133"/>
      <c r="L98" s="149"/>
      <c r="M98" s="127"/>
      <c r="N98" s="133"/>
      <c r="O98" s="133"/>
      <c r="P98" s="127"/>
      <c r="Q98" s="127"/>
      <c r="R98" s="127"/>
      <c r="S98" s="127"/>
      <c r="T98" s="127"/>
      <c r="U98" s="311"/>
      <c r="V98" s="125"/>
      <c r="Y98" s="291"/>
    </row>
    <row r="99" s="2" customFormat="true" ht="12.75" hidden="false" customHeight="true" outlineLevel="0" collapsed="false">
      <c r="A99" s="125"/>
      <c r="B99" s="321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311"/>
      <c r="V99" s="125"/>
      <c r="W99" s="290"/>
      <c r="X99" s="290"/>
      <c r="Y99" s="291"/>
    </row>
    <row r="100" customFormat="false" ht="12.75" hidden="false" customHeight="true" outlineLevel="0" collapsed="false">
      <c r="A100" s="313" t="s">
        <v>220</v>
      </c>
      <c r="B100" s="313"/>
      <c r="C100" s="143" t="n">
        <f aca="false">SUM(C99:C99)</f>
        <v>0</v>
      </c>
      <c r="D100" s="143" t="n">
        <f aca="false">SUM(D99:D99)</f>
        <v>0</v>
      </c>
      <c r="E100" s="143" t="n">
        <f aca="false">SUM(E99:E99)</f>
        <v>0</v>
      </c>
      <c r="F100" s="143" t="n">
        <f aca="false">SUM(F99:F99)</f>
        <v>0</v>
      </c>
      <c r="G100" s="143" t="n">
        <f aca="false">SUM(G99:G99)</f>
        <v>0</v>
      </c>
      <c r="H100" s="143" t="n">
        <f aca="false">SUM(H99:H99)</f>
        <v>0</v>
      </c>
      <c r="I100" s="143" t="n">
        <f aca="false">SUM(I99:I99)</f>
        <v>0</v>
      </c>
      <c r="J100" s="143" t="n">
        <f aca="false">SUM(J99:J99)</f>
        <v>0</v>
      </c>
      <c r="K100" s="143" t="n">
        <f aca="false">SUM(K99:K99)</f>
        <v>0</v>
      </c>
      <c r="L100" s="143" t="n">
        <f aca="false">SUM(L99:L99)</f>
        <v>0</v>
      </c>
      <c r="M100" s="143" t="n">
        <f aca="false">SUM(M99:M99)</f>
        <v>0</v>
      </c>
      <c r="N100" s="143" t="n">
        <f aca="false">SUM(N99:N99)</f>
        <v>0</v>
      </c>
      <c r="O100" s="143" t="n">
        <f aca="false">SUM(O99:O99)</f>
        <v>0</v>
      </c>
      <c r="P100" s="143" t="n">
        <f aca="false">SUM(P99:P99)</f>
        <v>0</v>
      </c>
      <c r="Q100" s="143" t="n">
        <f aca="false">SUM(Q99:Q99)</f>
        <v>0</v>
      </c>
      <c r="R100" s="143" t="n">
        <f aca="false">SUM(R99:R99)</f>
        <v>0</v>
      </c>
      <c r="S100" s="143" t="n">
        <f aca="false">SUM(S99:S99)</f>
        <v>0</v>
      </c>
      <c r="T100" s="143" t="n">
        <f aca="false">SUM(T99:T99)</f>
        <v>0</v>
      </c>
      <c r="U100" s="312" t="n">
        <f aca="false">SUM(U99:U99)</f>
        <v>0</v>
      </c>
      <c r="V100" s="158"/>
      <c r="Y100" s="291"/>
    </row>
    <row r="101" customFormat="false" ht="12.75" hidden="false" customHeight="true" outlineLevel="0" collapsed="false">
      <c r="A101" s="125"/>
      <c r="B101" s="126"/>
      <c r="C101" s="127"/>
      <c r="D101" s="127"/>
      <c r="E101" s="127"/>
      <c r="F101" s="127"/>
      <c r="G101" s="127"/>
      <c r="H101" s="127"/>
      <c r="I101" s="127"/>
      <c r="J101" s="294"/>
      <c r="K101" s="294"/>
      <c r="L101" s="295"/>
      <c r="M101" s="127"/>
      <c r="N101" s="294"/>
      <c r="O101" s="127"/>
      <c r="P101" s="293"/>
      <c r="Q101" s="127"/>
      <c r="R101" s="127"/>
      <c r="S101" s="127"/>
      <c r="T101" s="127"/>
      <c r="U101" s="127"/>
      <c r="V101" s="125"/>
      <c r="W101" s="290"/>
      <c r="X101" s="290"/>
      <c r="Y101" s="291"/>
    </row>
    <row r="102" customFormat="false" ht="12.75" hidden="false" customHeight="true" outlineLevel="0" collapsed="false">
      <c r="A102" s="154" t="s">
        <v>222</v>
      </c>
      <c r="B102" s="154"/>
      <c r="C102" s="143" t="n">
        <f aca="false">SUM(C101:C101)</f>
        <v>0</v>
      </c>
      <c r="D102" s="143" t="n">
        <f aca="false">SUM(D101:D101)</f>
        <v>0</v>
      </c>
      <c r="E102" s="143" t="n">
        <f aca="false">SUM(E101:E101)</f>
        <v>0</v>
      </c>
      <c r="F102" s="143" t="n">
        <f aca="false">SUM(F101:F101)</f>
        <v>0</v>
      </c>
      <c r="G102" s="143" t="n">
        <f aca="false">SUM(G101:G101)</f>
        <v>0</v>
      </c>
      <c r="H102" s="143" t="n">
        <f aca="false">SUM(H101:H101)</f>
        <v>0</v>
      </c>
      <c r="I102" s="143" t="n">
        <f aca="false">SUM(I101:I101)</f>
        <v>0</v>
      </c>
      <c r="J102" s="143" t="n">
        <f aca="false">SUM(J101:J101)</f>
        <v>0</v>
      </c>
      <c r="K102" s="143" t="n">
        <f aca="false">SUM(K101:K101)</f>
        <v>0</v>
      </c>
      <c r="L102" s="143" t="n">
        <f aca="false">SUM(L101:L101)</f>
        <v>0</v>
      </c>
      <c r="M102" s="143" t="n">
        <f aca="false">SUM(M101:M101)</f>
        <v>0</v>
      </c>
      <c r="N102" s="143" t="n">
        <f aca="false">SUM(N101:N101)</f>
        <v>0</v>
      </c>
      <c r="O102" s="143" t="n">
        <f aca="false">SUM(O101:O101)</f>
        <v>0</v>
      </c>
      <c r="P102" s="143" t="n">
        <f aca="false">SUM(P101:P101)</f>
        <v>0</v>
      </c>
      <c r="Q102" s="143" t="n">
        <f aca="false">SUM(Q101:Q101)</f>
        <v>0</v>
      </c>
      <c r="R102" s="143" t="n">
        <f aca="false">SUM(R101:R101)</f>
        <v>0</v>
      </c>
      <c r="S102" s="143" t="n">
        <f aca="false">SUM(S101:S101)</f>
        <v>0</v>
      </c>
      <c r="T102" s="143" t="n">
        <f aca="false">SUM(T101:T101)</f>
        <v>0</v>
      </c>
      <c r="U102" s="312" t="n">
        <f aca="false">SUM(U101:U101)</f>
        <v>0</v>
      </c>
      <c r="V102" s="158"/>
      <c r="Y102" s="291"/>
    </row>
    <row r="103" customFormat="false" ht="12.75" hidden="false" customHeight="true" outlineLevel="0" collapsed="false">
      <c r="A103" s="125" t="n">
        <v>1</v>
      </c>
      <c r="B103" s="322" t="s">
        <v>1034</v>
      </c>
      <c r="C103" s="127" t="n">
        <f aca="false">D103+E103+F103+G103+H103+I103+K103+M103+O103+Q103+R103+S103+T103+U103</f>
        <v>35678730.33564</v>
      </c>
      <c r="D103" s="127" t="n">
        <v>4204234.64</v>
      </c>
      <c r="E103" s="127" t="n">
        <v>12955075.04</v>
      </c>
      <c r="F103" s="293"/>
      <c r="G103" s="127" t="n">
        <v>1576182.32</v>
      </c>
      <c r="H103" s="293"/>
      <c r="I103" s="127" t="n">
        <v>2103510.24</v>
      </c>
      <c r="J103" s="294"/>
      <c r="K103" s="294"/>
      <c r="L103" s="295"/>
      <c r="M103" s="127"/>
      <c r="N103" s="294"/>
      <c r="O103" s="294"/>
      <c r="P103" s="293"/>
      <c r="Q103" s="127" t="n">
        <v>13382457.36</v>
      </c>
      <c r="R103" s="127" t="n">
        <v>709743</v>
      </c>
      <c r="S103" s="127"/>
      <c r="T103" s="127"/>
      <c r="U103" s="127" t="n">
        <f aca="false">(D103+E103+F103+G103+H103+I103+M103+O103+Q103+R103+S103)*2.14%</f>
        <v>747527.73564</v>
      </c>
      <c r="V103" s="125" t="n">
        <v>2024</v>
      </c>
      <c r="W103" s="290" t="s">
        <v>1035</v>
      </c>
      <c r="X103" s="290" t="s">
        <v>1019</v>
      </c>
      <c r="Y103" s="291"/>
    </row>
    <row r="104" customFormat="false" ht="12.75" hidden="false" customHeight="true" outlineLevel="0" collapsed="false">
      <c r="A104" s="125" t="n">
        <v>2</v>
      </c>
      <c r="B104" s="321" t="s">
        <v>217</v>
      </c>
      <c r="C104" s="127" t="n">
        <f aca="false">D104+E104+F104+G104+H104+I104+K104+M104+O104+Q104+R104+S104+T104+U104</f>
        <v>3326866.717188</v>
      </c>
      <c r="D104" s="127" t="n">
        <v>1274064.54</v>
      </c>
      <c r="E104" s="127"/>
      <c r="F104" s="293"/>
      <c r="G104" s="127" t="n">
        <v>947555.28</v>
      </c>
      <c r="H104" s="293"/>
      <c r="I104" s="127" t="n">
        <v>1035543.6</v>
      </c>
      <c r="J104" s="294"/>
      <c r="K104" s="294"/>
      <c r="L104" s="295"/>
      <c r="M104" s="127"/>
      <c r="N104" s="294"/>
      <c r="O104" s="294"/>
      <c r="P104" s="293"/>
      <c r="Q104" s="127"/>
      <c r="R104" s="127"/>
      <c r="S104" s="127"/>
      <c r="T104" s="127"/>
      <c r="U104" s="127" t="n">
        <f aca="false">(D104+E104+F104+G104+H104+I104+M104+O104+Q104+R104+S104)*2.14%</f>
        <v>69703.297188</v>
      </c>
      <c r="V104" s="125" t="n">
        <v>2024</v>
      </c>
      <c r="W104" s="290" t="s">
        <v>1033</v>
      </c>
      <c r="X104" s="290" t="s">
        <v>991</v>
      </c>
      <c r="Y104" s="291"/>
    </row>
    <row r="105" customFormat="false" ht="12.75" hidden="false" customHeight="true" outlineLevel="0" collapsed="false">
      <c r="A105" s="154" t="s">
        <v>225</v>
      </c>
      <c r="B105" s="154"/>
      <c r="C105" s="143" t="n">
        <f aca="false">SUM(C103:C104)</f>
        <v>39005597.052828</v>
      </c>
      <c r="D105" s="143" t="n">
        <f aca="false">SUM(D103:D104)</f>
        <v>5478299.18</v>
      </c>
      <c r="E105" s="143" t="n">
        <f aca="false">SUM(E103:E104)</f>
        <v>12955075.04</v>
      </c>
      <c r="F105" s="143" t="n">
        <f aca="false">SUM(F103:F104)</f>
        <v>0</v>
      </c>
      <c r="G105" s="143" t="n">
        <f aca="false">SUM(G103:G104)</f>
        <v>2523737.6</v>
      </c>
      <c r="H105" s="143" t="n">
        <f aca="false">SUM(H103:H104)</f>
        <v>0</v>
      </c>
      <c r="I105" s="143" t="n">
        <f aca="false">SUM(I103:I104)</f>
        <v>3139053.84</v>
      </c>
      <c r="J105" s="143" t="n">
        <f aca="false">SUM(J103:J104)</f>
        <v>0</v>
      </c>
      <c r="K105" s="143" t="n">
        <f aca="false">SUM(K103:K104)</f>
        <v>0</v>
      </c>
      <c r="L105" s="143" t="n">
        <f aca="false">SUM(L103:L104)</f>
        <v>0</v>
      </c>
      <c r="M105" s="143" t="n">
        <f aca="false">SUM(M103:M104)</f>
        <v>0</v>
      </c>
      <c r="N105" s="143" t="n">
        <f aca="false">SUM(N103:N104)</f>
        <v>0</v>
      </c>
      <c r="O105" s="143" t="n">
        <f aca="false">SUM(O103:O104)</f>
        <v>0</v>
      </c>
      <c r="P105" s="143" t="n">
        <f aca="false">SUM(P103:P104)</f>
        <v>0</v>
      </c>
      <c r="Q105" s="143" t="n">
        <f aca="false">SUM(Q103:Q104)</f>
        <v>13382457.36</v>
      </c>
      <c r="R105" s="143" t="n">
        <f aca="false">SUM(R103:R104)</f>
        <v>709743</v>
      </c>
      <c r="S105" s="143" t="n">
        <f aca="false">SUM(S103:S104)</f>
        <v>0</v>
      </c>
      <c r="T105" s="143" t="n">
        <f aca="false">SUM(T103:T104)</f>
        <v>0</v>
      </c>
      <c r="U105" s="143" t="n">
        <f aca="false">SUM(U103:U104)</f>
        <v>817231.032828</v>
      </c>
      <c r="V105" s="158"/>
      <c r="Y105" s="291"/>
    </row>
    <row r="106" customFormat="false" ht="12.75" hidden="false" customHeight="true" outlineLevel="0" collapsed="false">
      <c r="A106" s="323" t="s">
        <v>226</v>
      </c>
      <c r="B106" s="323"/>
      <c r="C106" s="139" t="n">
        <f aca="false">C100+C102+C105</f>
        <v>39005597.052828</v>
      </c>
      <c r="D106" s="139" t="n">
        <f aca="false">D100+D102+D105</f>
        <v>5478299.18</v>
      </c>
      <c r="E106" s="139" t="n">
        <f aca="false">E100+E102+E105</f>
        <v>12955075.04</v>
      </c>
      <c r="F106" s="139" t="n">
        <f aca="false">F100+F102+F105</f>
        <v>0</v>
      </c>
      <c r="G106" s="139" t="n">
        <f aca="false">G100+G102+G105</f>
        <v>2523737.6</v>
      </c>
      <c r="H106" s="139" t="n">
        <f aca="false">H100+H102+H105</f>
        <v>0</v>
      </c>
      <c r="I106" s="139" t="n">
        <f aca="false">I100+I102+I105</f>
        <v>3139053.84</v>
      </c>
      <c r="J106" s="139" t="n">
        <f aca="false">J100+J102+J105</f>
        <v>0</v>
      </c>
      <c r="K106" s="139" t="n">
        <f aca="false">K100+K102+K105</f>
        <v>0</v>
      </c>
      <c r="L106" s="139" t="n">
        <f aca="false">L100+L102+L105</f>
        <v>0</v>
      </c>
      <c r="M106" s="139" t="n">
        <f aca="false">M100+M102+M105</f>
        <v>0</v>
      </c>
      <c r="N106" s="139" t="n">
        <f aca="false">N100+N102+N105</f>
        <v>0</v>
      </c>
      <c r="O106" s="139" t="n">
        <f aca="false">O100+O102+O105</f>
        <v>0</v>
      </c>
      <c r="P106" s="139" t="n">
        <f aca="false">P100+P102+P105</f>
        <v>0</v>
      </c>
      <c r="Q106" s="139" t="n">
        <f aca="false">Q100+Q102+Q105</f>
        <v>13382457.36</v>
      </c>
      <c r="R106" s="139" t="n">
        <f aca="false">R100+R102+R105</f>
        <v>709743</v>
      </c>
      <c r="S106" s="139" t="n">
        <f aca="false">S100+S102+S105</f>
        <v>0</v>
      </c>
      <c r="T106" s="139" t="n">
        <f aca="false">T100+T102+T105</f>
        <v>0</v>
      </c>
      <c r="U106" s="233" t="n">
        <f aca="false">U100+U102+U105</f>
        <v>817231.032828</v>
      </c>
      <c r="V106" s="167"/>
      <c r="Y106" s="291"/>
    </row>
    <row r="107" customFormat="false" ht="12.75" hidden="false" customHeight="true" outlineLevel="0" collapsed="false">
      <c r="A107" s="148" t="s">
        <v>227</v>
      </c>
      <c r="B107" s="148"/>
      <c r="C107" s="127"/>
      <c r="D107" s="127"/>
      <c r="E107" s="127"/>
      <c r="F107" s="127"/>
      <c r="G107" s="127"/>
      <c r="H107" s="127"/>
      <c r="I107" s="127"/>
      <c r="J107" s="133"/>
      <c r="K107" s="133"/>
      <c r="L107" s="149"/>
      <c r="M107" s="127"/>
      <c r="N107" s="133"/>
      <c r="O107" s="133"/>
      <c r="P107" s="127"/>
      <c r="Q107" s="127"/>
      <c r="R107" s="127"/>
      <c r="S107" s="127"/>
      <c r="T107" s="127"/>
      <c r="U107" s="311"/>
      <c r="V107" s="125"/>
      <c r="Y107" s="291"/>
    </row>
    <row r="108" customFormat="false" ht="12.75" hidden="false" customHeight="true" outlineLevel="0" collapsed="false">
      <c r="A108" s="125"/>
      <c r="B108" s="126"/>
      <c r="C108" s="127"/>
      <c r="D108" s="127"/>
      <c r="E108" s="127"/>
      <c r="F108" s="127"/>
      <c r="G108" s="127"/>
      <c r="H108" s="127"/>
      <c r="I108" s="127"/>
      <c r="J108" s="133"/>
      <c r="K108" s="133"/>
      <c r="L108" s="127"/>
      <c r="M108" s="127"/>
      <c r="N108" s="127"/>
      <c r="O108" s="127"/>
      <c r="P108" s="127"/>
      <c r="Q108" s="127"/>
      <c r="R108" s="127"/>
      <c r="S108" s="127"/>
      <c r="T108" s="127"/>
      <c r="U108" s="311"/>
      <c r="V108" s="125"/>
      <c r="W108" s="290"/>
      <c r="X108" s="290"/>
      <c r="Y108" s="291"/>
    </row>
    <row r="109" customFormat="false" ht="12.75" hidden="false" customHeight="true" outlineLevel="0" collapsed="false">
      <c r="A109" s="154" t="s">
        <v>252</v>
      </c>
      <c r="B109" s="154"/>
      <c r="C109" s="143" t="n">
        <f aca="false">SUM(C108:C108)</f>
        <v>0</v>
      </c>
      <c r="D109" s="143" t="n">
        <f aca="false">SUM(D108:D108)</f>
        <v>0</v>
      </c>
      <c r="E109" s="143" t="n">
        <f aca="false">SUM(E108:E108)</f>
        <v>0</v>
      </c>
      <c r="F109" s="143" t="n">
        <f aca="false">SUM(F108:F108)</f>
        <v>0</v>
      </c>
      <c r="G109" s="143" t="n">
        <f aca="false">SUM(G108:G108)</f>
        <v>0</v>
      </c>
      <c r="H109" s="143" t="n">
        <f aca="false">SUM(H108:H108)</f>
        <v>0</v>
      </c>
      <c r="I109" s="143" t="n">
        <f aca="false">SUM(I108:I108)</f>
        <v>0</v>
      </c>
      <c r="J109" s="143" t="n">
        <f aca="false">SUM(J108:J108)</f>
        <v>0</v>
      </c>
      <c r="K109" s="143" t="n">
        <f aca="false">SUM(K108:K108)</f>
        <v>0</v>
      </c>
      <c r="L109" s="143" t="n">
        <f aca="false">SUM(L108:L108)</f>
        <v>0</v>
      </c>
      <c r="M109" s="143" t="n">
        <f aca="false">SUM(M108:M108)</f>
        <v>0</v>
      </c>
      <c r="N109" s="143" t="n">
        <f aca="false">SUM(N108:N108)</f>
        <v>0</v>
      </c>
      <c r="O109" s="143" t="n">
        <f aca="false">SUM(O108:O108)</f>
        <v>0</v>
      </c>
      <c r="P109" s="143" t="n">
        <f aca="false">SUM(P108:P108)</f>
        <v>0</v>
      </c>
      <c r="Q109" s="143" t="n">
        <f aca="false">SUM(Q108:Q108)</f>
        <v>0</v>
      </c>
      <c r="R109" s="143" t="n">
        <f aca="false">SUM(R108:R108)</f>
        <v>0</v>
      </c>
      <c r="S109" s="143" t="n">
        <f aca="false">SUM(S108:S108)</f>
        <v>0</v>
      </c>
      <c r="T109" s="143" t="n">
        <f aca="false">SUM(T108:T108)</f>
        <v>0</v>
      </c>
      <c r="U109" s="312" t="n">
        <f aca="false">SUM(U108:U108)</f>
        <v>0</v>
      </c>
      <c r="V109" s="165"/>
      <c r="Y109" s="291"/>
    </row>
    <row r="110" customFormat="false" ht="12.75" hidden="false" customHeight="true" outlineLevel="0" collapsed="false">
      <c r="A110" s="125" t="n">
        <v>1</v>
      </c>
      <c r="B110" s="126" t="s">
        <v>261</v>
      </c>
      <c r="C110" s="127" t="n">
        <f aca="false">D110+E110+F110+G110+H110+I110+K110+M110+O110+Q110+R110+S110+T110+U110</f>
        <v>18408157.7325327</v>
      </c>
      <c r="D110" s="127" t="n">
        <v>1077247.284</v>
      </c>
      <c r="E110" s="127" t="n">
        <v>2768474.825</v>
      </c>
      <c r="F110" s="128"/>
      <c r="G110" s="127" t="n">
        <v>469655.906</v>
      </c>
      <c r="H110" s="127" t="n">
        <v>989727.681</v>
      </c>
      <c r="I110" s="127" t="n">
        <v>649197.12</v>
      </c>
      <c r="J110" s="128"/>
      <c r="K110" s="128"/>
      <c r="L110" s="127" t="n">
        <v>435</v>
      </c>
      <c r="M110" s="127" t="n">
        <v>6483449.542</v>
      </c>
      <c r="N110" s="127" t="n">
        <v>335</v>
      </c>
      <c r="O110" s="127" t="n">
        <v>1025065.1335</v>
      </c>
      <c r="P110" s="127" t="n">
        <v>400</v>
      </c>
      <c r="Q110" s="127" t="n">
        <v>4123602.878</v>
      </c>
      <c r="R110" s="127" t="n">
        <v>210643.847</v>
      </c>
      <c r="S110" s="127" t="n">
        <v>225412.514</v>
      </c>
      <c r="T110" s="127"/>
      <c r="U110" s="127" t="n">
        <f aca="false">(D110+E110+F110+G110+H110+I110+M110+O110+Q110+R110+S110)*2.14%</f>
        <v>385681.0020327</v>
      </c>
      <c r="V110" s="125" t="n">
        <v>2023</v>
      </c>
      <c r="W110" s="290" t="s">
        <v>1057</v>
      </c>
      <c r="X110" s="290" t="s">
        <v>932</v>
      </c>
      <c r="Y110" s="291"/>
    </row>
    <row r="111" customFormat="false" ht="12.75" hidden="false" customHeight="true" outlineLevel="0" collapsed="false">
      <c r="A111" s="125" t="n">
        <f aca="false">A110+1</f>
        <v>2</v>
      </c>
      <c r="B111" s="126" t="s">
        <v>259</v>
      </c>
      <c r="C111" s="127" t="n">
        <f aca="false">D111+E111+F111+G111+H111+I111+K111+M111+O111+Q111+R111+S111+T111+U111</f>
        <v>62856303.7870728</v>
      </c>
      <c r="D111" s="127" t="n">
        <v>2852708.262</v>
      </c>
      <c r="E111" s="127" t="n">
        <v>16554473.43</v>
      </c>
      <c r="F111" s="127"/>
      <c r="G111" s="127" t="n">
        <v>2439262.464</v>
      </c>
      <c r="H111" s="127"/>
      <c r="I111" s="127" t="n">
        <v>2324980.944</v>
      </c>
      <c r="J111" s="128"/>
      <c r="K111" s="128"/>
      <c r="L111" s="128"/>
      <c r="M111" s="127" t="n">
        <v>9707508.228</v>
      </c>
      <c r="N111" s="128"/>
      <c r="O111" s="127" t="n">
        <v>3731468.352</v>
      </c>
      <c r="P111" s="127"/>
      <c r="Q111" s="127" t="n">
        <v>22017512.988</v>
      </c>
      <c r="R111" s="127" t="n">
        <v>1127646.39</v>
      </c>
      <c r="S111" s="127" t="n">
        <v>783800.394</v>
      </c>
      <c r="T111" s="127"/>
      <c r="U111" s="127" t="n">
        <f aca="false">(D111+E111+F111+G111+H111+I111+M111+O111+Q111+R111+S111)*2.14%</f>
        <v>1316942.3350728</v>
      </c>
      <c r="V111" s="125" t="n">
        <v>2023</v>
      </c>
      <c r="W111" s="290" t="s">
        <v>1061</v>
      </c>
      <c r="X111" s="290" t="s">
        <v>932</v>
      </c>
      <c r="Y111" s="291"/>
    </row>
    <row r="112" customFormat="false" ht="12.75" hidden="false" customHeight="true" outlineLevel="0" collapsed="false">
      <c r="A112" s="125" t="n">
        <f aca="false">A111+1</f>
        <v>3</v>
      </c>
      <c r="B112" s="126" t="s">
        <v>260</v>
      </c>
      <c r="C112" s="127" t="n">
        <f aca="false">D112+E112+F112+G112+H112+I112+K112+M112+O112+Q112+R112+S112+T112+U112</f>
        <v>45497987.5090134</v>
      </c>
      <c r="D112" s="127" t="n">
        <v>1576519.077</v>
      </c>
      <c r="E112" s="127" t="n">
        <v>4550757.819</v>
      </c>
      <c r="F112" s="127"/>
      <c r="G112" s="127" t="n">
        <v>708711.234</v>
      </c>
      <c r="H112" s="127"/>
      <c r="I112" s="127" t="n">
        <v>1083872.088</v>
      </c>
      <c r="J112" s="128"/>
      <c r="K112" s="128"/>
      <c r="L112" s="128"/>
      <c r="M112" s="127" t="n">
        <v>9223398.69</v>
      </c>
      <c r="N112" s="128"/>
      <c r="O112" s="127" t="n">
        <v>1700427.531</v>
      </c>
      <c r="P112" s="127"/>
      <c r="Q112" s="127" t="n">
        <v>25045351.992</v>
      </c>
      <c r="R112" s="127" t="n">
        <v>353214.726</v>
      </c>
      <c r="S112" s="127" t="n">
        <v>302477.124</v>
      </c>
      <c r="T112" s="127"/>
      <c r="U112" s="127" t="n">
        <f aca="false">(D112+E112+F112+G112+H112+I112+M112+O112+Q112+R112+S112)*2.14%</f>
        <v>953257.2280134</v>
      </c>
      <c r="V112" s="125" t="n">
        <v>2023</v>
      </c>
      <c r="W112" s="290" t="s">
        <v>1058</v>
      </c>
      <c r="X112" s="290" t="s">
        <v>932</v>
      </c>
      <c r="Y112" s="291"/>
    </row>
    <row r="113" customFormat="false" ht="12.75" hidden="false" customHeight="true" outlineLevel="0" collapsed="false">
      <c r="A113" s="125" t="n">
        <f aca="false">A112+1</f>
        <v>4</v>
      </c>
      <c r="B113" s="126" t="s">
        <v>1047</v>
      </c>
      <c r="C113" s="127" t="n">
        <f aca="false">D113+E113+F113+G113+H113+I113+K113+M113+O113+Q113+R113+S113+T113+U113</f>
        <v>35309116.481064</v>
      </c>
      <c r="D113" s="127" t="n">
        <v>1303991.28</v>
      </c>
      <c r="E113" s="127" t="n">
        <v>5566905.6</v>
      </c>
      <c r="F113" s="127"/>
      <c r="G113" s="127" t="n">
        <v>718477.56</v>
      </c>
      <c r="H113" s="127" t="n">
        <v>2366293.08</v>
      </c>
      <c r="I113" s="127" t="n">
        <v>1056116.88</v>
      </c>
      <c r="J113" s="128"/>
      <c r="K113" s="128"/>
      <c r="L113" s="128"/>
      <c r="M113" s="127" t="n">
        <v>9820387.32</v>
      </c>
      <c r="N113" s="128"/>
      <c r="O113" s="127" t="n">
        <v>2976224.1</v>
      </c>
      <c r="P113" s="127"/>
      <c r="Q113" s="127" t="n">
        <v>9425818.08</v>
      </c>
      <c r="R113" s="127" t="n">
        <v>365244.6</v>
      </c>
      <c r="S113" s="127" t="n">
        <v>969874.26</v>
      </c>
      <c r="T113" s="127"/>
      <c r="U113" s="127" t="n">
        <f aca="false">(D113+E113+F113+G113+H113+I113+M113+O113+Q113+R113+S113)*2.14%</f>
        <v>739783.721064</v>
      </c>
      <c r="V113" s="125" t="n">
        <v>2023</v>
      </c>
      <c r="W113" s="290" t="s">
        <v>1048</v>
      </c>
      <c r="X113" s="290" t="s">
        <v>952</v>
      </c>
      <c r="Y113" s="291"/>
    </row>
    <row r="114" customFormat="false" ht="12.75" hidden="false" customHeight="true" outlineLevel="0" collapsed="false">
      <c r="A114" s="125" t="n">
        <f aca="false">A113+1</f>
        <v>5</v>
      </c>
      <c r="B114" s="126" t="s">
        <v>234</v>
      </c>
      <c r="C114" s="127" t="n">
        <f aca="false">D114+E114+F114+G114+H114+I114+K114+M114+O114+Q114+R114+S114+T114+U114</f>
        <v>77166543.7965683</v>
      </c>
      <c r="D114" s="127" t="n">
        <v>3085041.228</v>
      </c>
      <c r="E114" s="127" t="n">
        <v>7928410.775</v>
      </c>
      <c r="F114" s="127"/>
      <c r="G114" s="127" t="n">
        <v>1345009.502</v>
      </c>
      <c r="H114" s="127" t="n">
        <v>2834400.927</v>
      </c>
      <c r="I114" s="127" t="n">
        <v>1859183.04</v>
      </c>
      <c r="J114" s="128"/>
      <c r="K114" s="128"/>
      <c r="L114" s="128"/>
      <c r="M114" s="127" t="n">
        <v>37134851.828</v>
      </c>
      <c r="N114" s="128"/>
      <c r="O114" s="127" t="n">
        <v>2935600.9945</v>
      </c>
      <c r="P114" s="127"/>
      <c r="Q114" s="127" t="n">
        <v>16532953.1164</v>
      </c>
      <c r="R114" s="127" t="n">
        <v>603245.849</v>
      </c>
      <c r="S114" s="127" t="n">
        <v>1291081.276</v>
      </c>
      <c r="T114" s="127"/>
      <c r="U114" s="127" t="n">
        <f aca="false">(D114+E114+F114+G114+H114+I114+M114+O114+Q114+R114+S114)*2.14%</f>
        <v>1616765.26066826</v>
      </c>
      <c r="V114" s="125" t="n">
        <v>2023</v>
      </c>
      <c r="W114" s="290" t="s">
        <v>1051</v>
      </c>
      <c r="X114" s="290" t="s">
        <v>952</v>
      </c>
      <c r="Y114" s="291"/>
    </row>
    <row r="115" customFormat="false" ht="12.75" hidden="false" customHeight="true" outlineLevel="0" collapsed="false">
      <c r="A115" s="125" t="n">
        <f aca="false">A114+1</f>
        <v>6</v>
      </c>
      <c r="B115" s="126" t="s">
        <v>236</v>
      </c>
      <c r="C115" s="127" t="n">
        <f aca="false">D115+E115+F115+G115+H115+I115+K115+M115+O115+Q115+R115+S115+T115+U115</f>
        <v>41966828.282331</v>
      </c>
      <c r="D115" s="127" t="n">
        <v>1573985.6272</v>
      </c>
      <c r="E115" s="127" t="n">
        <v>3975514.1986</v>
      </c>
      <c r="F115" s="127"/>
      <c r="G115" s="127" t="n">
        <v>884465.428</v>
      </c>
      <c r="H115" s="127"/>
      <c r="I115" s="127" t="n">
        <v>946864.0272</v>
      </c>
      <c r="J115" s="128"/>
      <c r="K115" s="128"/>
      <c r="L115" s="128"/>
      <c r="M115" s="127" t="n">
        <v>11510720.98</v>
      </c>
      <c r="N115" s="128"/>
      <c r="O115" s="127" t="n">
        <v>1061059.351</v>
      </c>
      <c r="P115" s="127"/>
      <c r="Q115" s="127" t="n">
        <v>20316647.3016</v>
      </c>
      <c r="R115" s="127" t="n">
        <v>440808.892</v>
      </c>
      <c r="S115" s="127" t="n">
        <v>377488.808</v>
      </c>
      <c r="T115" s="127"/>
      <c r="U115" s="127" t="n">
        <f aca="false">(D115+E115+F115+G115+H115+I115+M115+O115+Q115+R115+S115)*2.14%</f>
        <v>879273.66873104</v>
      </c>
      <c r="V115" s="125" t="n">
        <v>2023</v>
      </c>
      <c r="W115" s="290" t="s">
        <v>1049</v>
      </c>
      <c r="X115" s="290" t="s">
        <v>952</v>
      </c>
      <c r="Y115" s="291"/>
    </row>
    <row r="116" customFormat="false" ht="12.75" hidden="false" customHeight="true" outlineLevel="0" collapsed="false">
      <c r="A116" s="125" t="n">
        <f aca="false">A115+1</f>
        <v>7</v>
      </c>
      <c r="B116" s="168" t="s">
        <v>265</v>
      </c>
      <c r="C116" s="127" t="n">
        <f aca="false">D116+E116+F116+G116+H116+I116+K116+M116+O116+Q116+R116+S116+T116+U116</f>
        <v>62333398.0471142</v>
      </c>
      <c r="D116" s="127" t="n">
        <v>4382567.244</v>
      </c>
      <c r="E116" s="127" t="n">
        <v>11262991.575</v>
      </c>
      <c r="F116" s="127"/>
      <c r="G116" s="127" t="n">
        <v>1910702.046</v>
      </c>
      <c r="H116" s="127" t="n">
        <v>4026511.071</v>
      </c>
      <c r="I116" s="127" t="n">
        <v>2641129.92</v>
      </c>
      <c r="J116" s="128"/>
      <c r="K116" s="128"/>
      <c r="L116" s="128"/>
      <c r="M116" s="127" t="n">
        <v>15823654.242</v>
      </c>
      <c r="N116" s="128"/>
      <c r="O116" s="127" t="n">
        <v>1678463.26725</v>
      </c>
      <c r="P116" s="128"/>
      <c r="Q116" s="127" t="n">
        <v>16776061.698</v>
      </c>
      <c r="R116" s="127" t="n">
        <v>856962.777</v>
      </c>
      <c r="S116" s="127" t="n">
        <v>1668367.602</v>
      </c>
      <c r="T116" s="127"/>
      <c r="U116" s="127" t="n">
        <f aca="false">(D116+E116+F116+G116+H116+I116+M116+O116+Q116+R116+S116)*2.14%</f>
        <v>1305986.60486415</v>
      </c>
      <c r="V116" s="125" t="n">
        <v>2023</v>
      </c>
      <c r="W116" s="324" t="s">
        <v>1053</v>
      </c>
      <c r="X116" s="324" t="s">
        <v>1019</v>
      </c>
      <c r="Y116" s="291"/>
    </row>
    <row r="117" customFormat="false" ht="12.75" hidden="false" customHeight="true" outlineLevel="0" collapsed="false">
      <c r="A117" s="154" t="s">
        <v>266</v>
      </c>
      <c r="B117" s="154"/>
      <c r="C117" s="143" t="n">
        <f aca="false">SUM(C110:C116)</f>
        <v>343538335.635696</v>
      </c>
      <c r="D117" s="143" t="n">
        <f aca="false">SUM(D110:D116)</f>
        <v>15852060.0022</v>
      </c>
      <c r="E117" s="143" t="n">
        <f aca="false">SUM(E110:E116)</f>
        <v>52607528.2226</v>
      </c>
      <c r="F117" s="143" t="n">
        <f aca="false">SUM(F110:F116)</f>
        <v>0</v>
      </c>
      <c r="G117" s="143" t="n">
        <f aca="false">SUM(G110:G116)</f>
        <v>8476284.14</v>
      </c>
      <c r="H117" s="143" t="n">
        <f aca="false">SUM(H110:H116)</f>
        <v>10216932.759</v>
      </c>
      <c r="I117" s="143" t="n">
        <f aca="false">SUM(I110:I116)</f>
        <v>10561344.0192</v>
      </c>
      <c r="J117" s="143" t="n">
        <f aca="false">SUM(J110:J116)</f>
        <v>0</v>
      </c>
      <c r="K117" s="143" t="n">
        <f aca="false">SUM(K110:K116)</f>
        <v>0</v>
      </c>
      <c r="L117" s="143" t="n">
        <f aca="false">SUM(L110:L116)</f>
        <v>435</v>
      </c>
      <c r="M117" s="143" t="n">
        <f aca="false">SUM(M110:M116)</f>
        <v>99703970.83</v>
      </c>
      <c r="N117" s="143" t="n">
        <f aca="false">SUM(N110:N116)</f>
        <v>335</v>
      </c>
      <c r="O117" s="143" t="n">
        <f aca="false">SUM(O110:O116)</f>
        <v>15108308.72925</v>
      </c>
      <c r="P117" s="143" t="n">
        <f aca="false">SUM(P110:P116)</f>
        <v>400</v>
      </c>
      <c r="Q117" s="143" t="n">
        <f aca="false">SUM(Q110:Q116)</f>
        <v>114237948.054</v>
      </c>
      <c r="R117" s="143" t="n">
        <f aca="false">SUM(R110:R116)</f>
        <v>3957767.081</v>
      </c>
      <c r="S117" s="143" t="n">
        <f aca="false">SUM(S110:S116)</f>
        <v>5618501.978</v>
      </c>
      <c r="T117" s="143" t="n">
        <f aca="false">SUM(T110:T116)</f>
        <v>0</v>
      </c>
      <c r="U117" s="143" t="n">
        <f aca="false">SUM(U110:U116)</f>
        <v>7197689.82044635</v>
      </c>
      <c r="V117" s="165"/>
      <c r="Y117" s="291"/>
    </row>
    <row r="118" customFormat="false" ht="12.75" hidden="false" customHeight="true" outlineLevel="0" collapsed="false">
      <c r="A118" s="125" t="n">
        <v>1</v>
      </c>
      <c r="B118" s="126" t="s">
        <v>254</v>
      </c>
      <c r="C118" s="127" t="n">
        <f aca="false">D118+E118+F118+G118+H118+I118+K118+M118+O118+Q118+R118+S118+T118+U118</f>
        <v>27681108.8104908</v>
      </c>
      <c r="D118" s="127" t="n">
        <v>960743.196</v>
      </c>
      <c r="E118" s="127" t="n">
        <v>2426609.3355</v>
      </c>
      <c r="F118" s="127"/>
      <c r="G118" s="127" t="n">
        <v>539867.79</v>
      </c>
      <c r="H118" s="127" t="n">
        <v>665271.873</v>
      </c>
      <c r="I118" s="127" t="n">
        <v>660520.224</v>
      </c>
      <c r="J118" s="128"/>
      <c r="K118" s="128"/>
      <c r="L118" s="127"/>
      <c r="M118" s="127" t="n">
        <v>7026015.15</v>
      </c>
      <c r="N118" s="127"/>
      <c r="O118" s="127" t="n">
        <v>906722.2395</v>
      </c>
      <c r="P118" s="127"/>
      <c r="Q118" s="127" t="n">
        <v>13354981.164</v>
      </c>
      <c r="R118" s="127" t="n">
        <v>269064.81</v>
      </c>
      <c r="S118" s="127" t="n">
        <v>291348.54</v>
      </c>
      <c r="T118" s="127"/>
      <c r="U118" s="127" t="n">
        <f aca="false">(D118+E118+F118+G118+H118+I118+M118+O118+Q118+R118+S118)*2.14%</f>
        <v>579964.4884908</v>
      </c>
      <c r="V118" s="125" t="n">
        <v>2024</v>
      </c>
      <c r="W118" s="290" t="s">
        <v>1038</v>
      </c>
      <c r="X118" s="290" t="s">
        <v>932</v>
      </c>
      <c r="Y118" s="291"/>
    </row>
    <row r="119" customFormat="false" ht="12.75" hidden="false" customHeight="true" outlineLevel="0" collapsed="false">
      <c r="A119" s="125" t="n">
        <f aca="false">A118+1</f>
        <v>2</v>
      </c>
      <c r="B119" s="126" t="s">
        <v>255</v>
      </c>
      <c r="C119" s="127" t="n">
        <f aca="false">D119+E119+F119+G119+H119+I119+K119+M119+O119+Q119+R119+S119+T119+U119</f>
        <v>14382990.1886971</v>
      </c>
      <c r="D119" s="127" t="n">
        <v>637190.9712</v>
      </c>
      <c r="E119" s="127" t="n">
        <v>1637550.81</v>
      </c>
      <c r="F119" s="127"/>
      <c r="G119" s="127" t="n">
        <v>463001.868</v>
      </c>
      <c r="H119" s="127" t="n">
        <v>585423.1908</v>
      </c>
      <c r="I119" s="127" t="n">
        <v>383999.616</v>
      </c>
      <c r="J119" s="128"/>
      <c r="K119" s="128"/>
      <c r="L119" s="127"/>
      <c r="M119" s="127" t="n">
        <v>6391592.676</v>
      </c>
      <c r="N119" s="127"/>
      <c r="O119" s="127" t="n">
        <v>707379.4791</v>
      </c>
      <c r="P119" s="127"/>
      <c r="Q119" s="127" t="n">
        <v>2845626.0588</v>
      </c>
      <c r="R119" s="127" t="n">
        <v>207659.466</v>
      </c>
      <c r="S119" s="127" t="n">
        <v>222218.892</v>
      </c>
      <c r="T119" s="127"/>
      <c r="U119" s="127" t="n">
        <f aca="false">(D119+E119+F119+G119+H119+I119+M119+O119+Q119+R119+S119)*2.14%</f>
        <v>301347.16079706</v>
      </c>
      <c r="V119" s="125" t="n">
        <v>2024</v>
      </c>
      <c r="W119" s="290" t="s">
        <v>1060</v>
      </c>
      <c r="X119" s="290" t="s">
        <v>932</v>
      </c>
      <c r="Y119" s="291"/>
    </row>
    <row r="120" customFormat="false" ht="12.75" hidden="false" customHeight="true" outlineLevel="0" collapsed="false">
      <c r="A120" s="125" t="n">
        <f aca="false">A119+1</f>
        <v>3</v>
      </c>
      <c r="B120" s="126" t="s">
        <v>267</v>
      </c>
      <c r="C120" s="127" t="n">
        <f aca="false">D120+E120+F120+G120+H120+I120+K120+M120+O120+Q120+R120+S120+T120+U120</f>
        <v>14343411.696678</v>
      </c>
      <c r="D120" s="127" t="n">
        <v>1170871.44</v>
      </c>
      <c r="E120" s="127"/>
      <c r="F120" s="127"/>
      <c r="G120" s="127"/>
      <c r="H120" s="128"/>
      <c r="I120" s="127"/>
      <c r="J120" s="128"/>
      <c r="K120" s="128"/>
      <c r="L120" s="127"/>
      <c r="M120" s="127" t="n">
        <v>7046929.72</v>
      </c>
      <c r="N120" s="127"/>
      <c r="O120" s="127" t="n">
        <v>1114154.11</v>
      </c>
      <c r="P120" s="127"/>
      <c r="Q120" s="127" t="n">
        <v>4481987.48</v>
      </c>
      <c r="R120" s="127" t="n">
        <v>228951.02</v>
      </c>
      <c r="S120" s="128"/>
      <c r="T120" s="127"/>
      <c r="U120" s="127" t="n">
        <f aca="false">(D120+E120+F120+G120+H120+I120+M120+O120+Q120+R120+S120)*2.14%</f>
        <v>300517.926678</v>
      </c>
      <c r="V120" s="125" t="n">
        <v>2024</v>
      </c>
      <c r="W120" s="290" t="s">
        <v>1066</v>
      </c>
      <c r="X120" s="290" t="s">
        <v>991</v>
      </c>
      <c r="Y120" s="291"/>
      <c r="AA120" s="251"/>
    </row>
    <row r="121" customFormat="false" ht="12.75" hidden="false" customHeight="true" outlineLevel="0" collapsed="false">
      <c r="A121" s="125" t="n">
        <f aca="false">A120+1</f>
        <v>4</v>
      </c>
      <c r="B121" s="126" t="s">
        <v>269</v>
      </c>
      <c r="C121" s="127" t="n">
        <f aca="false">D121+E121+F121+G121+H121+I121+K121+M121+O121+Q121+R121+S121+T121+U121</f>
        <v>31117532.8640022</v>
      </c>
      <c r="D121" s="127" t="n">
        <v>1821001.224</v>
      </c>
      <c r="E121" s="127" t="n">
        <v>4679887.45</v>
      </c>
      <c r="F121" s="127"/>
      <c r="G121" s="127" t="n">
        <v>793916.116</v>
      </c>
      <c r="H121" s="127" t="n">
        <v>1673056.266</v>
      </c>
      <c r="I121" s="127" t="n">
        <v>1097416.32</v>
      </c>
      <c r="J121" s="128"/>
      <c r="K121" s="128"/>
      <c r="L121" s="127"/>
      <c r="M121" s="127" t="n">
        <v>10959758.012</v>
      </c>
      <c r="N121" s="127"/>
      <c r="O121" s="127" t="n">
        <v>1732791.431</v>
      </c>
      <c r="P121" s="127"/>
      <c r="Q121" s="127" t="n">
        <v>6970624.108</v>
      </c>
      <c r="R121" s="127" t="n">
        <v>356076.742</v>
      </c>
      <c r="S121" s="127" t="n">
        <v>381042.004</v>
      </c>
      <c r="T121" s="127"/>
      <c r="U121" s="127" t="n">
        <f aca="false">(D121+E121+F121+G121+H121+I121+M121+O121+Q121+R121+S121)*2.14%</f>
        <v>651963.1910022</v>
      </c>
      <c r="V121" s="125" t="n">
        <v>2024</v>
      </c>
      <c r="W121" s="290" t="s">
        <v>1063</v>
      </c>
      <c r="X121" s="290" t="s">
        <v>991</v>
      </c>
      <c r="Y121" s="291"/>
      <c r="AA121" s="251"/>
    </row>
    <row r="122" customFormat="false" ht="12.75" hidden="false" customHeight="true" outlineLevel="0" collapsed="false">
      <c r="A122" s="125" t="n">
        <f aca="false">A121+1</f>
        <v>5</v>
      </c>
      <c r="B122" s="126" t="s">
        <v>270</v>
      </c>
      <c r="C122" s="127" t="n">
        <f aca="false">D122+E122+F122+G122+H122+I122+K122+M122+O122+Q122+R122+S122+T122+U122</f>
        <v>31028002.8094773</v>
      </c>
      <c r="D122" s="127" t="n">
        <v>1815761.916</v>
      </c>
      <c r="E122" s="127" t="n">
        <v>4666422.675</v>
      </c>
      <c r="F122" s="127"/>
      <c r="G122" s="127" t="n">
        <v>791631.894</v>
      </c>
      <c r="H122" s="127" t="n">
        <v>1668242.619</v>
      </c>
      <c r="I122" s="127" t="n">
        <v>1094258.88</v>
      </c>
      <c r="J122" s="128"/>
      <c r="K122" s="128"/>
      <c r="L122" s="128"/>
      <c r="M122" s="127" t="n">
        <v>10928225.058</v>
      </c>
      <c r="N122" s="128"/>
      <c r="O122" s="127" t="n">
        <v>1727805.9165</v>
      </c>
      <c r="P122" s="128"/>
      <c r="Q122" s="127" t="n">
        <v>6950568.522</v>
      </c>
      <c r="R122" s="127" t="n">
        <v>355052.253</v>
      </c>
      <c r="S122" s="127" t="n">
        <v>379945.686</v>
      </c>
      <c r="T122" s="127"/>
      <c r="U122" s="127" t="n">
        <f aca="false">(D122+E122+F122+G122+H122+I122+M122+O122+Q122+R122+S122)*2.14%</f>
        <v>650087.3899773</v>
      </c>
      <c r="V122" s="125" t="n">
        <v>2024</v>
      </c>
      <c r="W122" s="290" t="s">
        <v>1062</v>
      </c>
      <c r="X122" s="290" t="s">
        <v>991</v>
      </c>
      <c r="Y122" s="291"/>
      <c r="AA122" s="251"/>
    </row>
    <row r="123" customFormat="false" ht="12.75" hidden="false" customHeight="true" outlineLevel="0" collapsed="false">
      <c r="A123" s="125" t="n">
        <f aca="false">A122+1</f>
        <v>6</v>
      </c>
      <c r="B123" s="126" t="s">
        <v>253</v>
      </c>
      <c r="C123" s="127" t="n">
        <f aca="false">D123+E123+F123+G123+H123+I123+K123+M123+O123+Q123+R123+S123+T123+U123</f>
        <v>40584300.2709443</v>
      </c>
      <c r="D123" s="127" t="n">
        <v>1720286.204</v>
      </c>
      <c r="E123" s="127" t="n">
        <v>3103596.2425</v>
      </c>
      <c r="F123" s="127"/>
      <c r="G123" s="127" t="n">
        <v>773340.568</v>
      </c>
      <c r="H123" s="127" t="n">
        <v>1361396.088</v>
      </c>
      <c r="I123" s="127" t="n">
        <v>1182713.376</v>
      </c>
      <c r="J123" s="128"/>
      <c r="K123" s="128"/>
      <c r="L123" s="128"/>
      <c r="M123" s="127" t="n">
        <v>12580632.35</v>
      </c>
      <c r="N123" s="128"/>
      <c r="O123" s="127" t="n">
        <v>927747.106</v>
      </c>
      <c r="P123" s="128"/>
      <c r="Q123" s="127" t="n">
        <v>17080816.74</v>
      </c>
      <c r="R123" s="127" t="n">
        <v>481781.69</v>
      </c>
      <c r="S123" s="127" t="n">
        <v>521682.46</v>
      </c>
      <c r="T123" s="127"/>
      <c r="U123" s="127" t="n">
        <f aca="false">(D123+E123+F123+G123+H123+I123+M123+O123+Q123+R123+S123)*2.14%</f>
        <v>850307.4464443</v>
      </c>
      <c r="V123" s="125" t="n">
        <v>2024</v>
      </c>
      <c r="W123" s="290" t="s">
        <v>1059</v>
      </c>
      <c r="X123" s="290" t="s">
        <v>932</v>
      </c>
      <c r="Y123" s="291"/>
    </row>
    <row r="124" customFormat="false" ht="12.75" hidden="false" customHeight="true" outlineLevel="0" collapsed="false">
      <c r="A124" s="125" t="n">
        <f aca="false">A123+1</f>
        <v>7</v>
      </c>
      <c r="B124" s="325" t="s">
        <v>271</v>
      </c>
      <c r="C124" s="127" t="n">
        <f aca="false">D124+E124+F124+G124+H124+I124+K124+M124+O124+Q124+R124+S124+T124+U124</f>
        <v>29078361.5963785</v>
      </c>
      <c r="D124" s="127" t="n">
        <v>1819406.652</v>
      </c>
      <c r="E124" s="127" t="n">
        <v>4675789.475</v>
      </c>
      <c r="F124" s="128"/>
      <c r="G124" s="127" t="n">
        <v>793220.918</v>
      </c>
      <c r="H124" s="127"/>
      <c r="I124" s="127" t="n">
        <v>1096455.36</v>
      </c>
      <c r="J124" s="128"/>
      <c r="K124" s="128"/>
      <c r="L124" s="128"/>
      <c r="M124" s="127" t="n">
        <v>10950161.026</v>
      </c>
      <c r="N124" s="128"/>
      <c r="O124" s="127" t="n">
        <v>1731274.1005</v>
      </c>
      <c r="P124" s="128"/>
      <c r="Q124" s="127" t="n">
        <v>6964520.234</v>
      </c>
      <c r="R124" s="127" t="n">
        <v>355764.941</v>
      </c>
      <c r="S124" s="127" t="n">
        <v>82529.671</v>
      </c>
      <c r="T124" s="127"/>
      <c r="U124" s="127" t="n">
        <f aca="false">(D124+E124+F124+G124+H124+I124+M124+O124+Q124+R124+S124)*2.14%</f>
        <v>609239.2188785</v>
      </c>
      <c r="V124" s="125" t="n">
        <v>2024</v>
      </c>
      <c r="W124" s="290" t="s">
        <v>1064</v>
      </c>
      <c r="X124" s="290" t="s">
        <v>991</v>
      </c>
      <c r="Y124" s="291"/>
    </row>
    <row r="125" customFormat="false" ht="12.75" hidden="false" customHeight="true" outlineLevel="0" collapsed="false">
      <c r="A125" s="125" t="n">
        <f aca="false">A124+1</f>
        <v>8</v>
      </c>
      <c r="B125" s="325" t="s">
        <v>273</v>
      </c>
      <c r="C125" s="127" t="n">
        <f aca="false">D125+E125+F125+G125+H125+I125+K125+M125+O125+Q125+R125+S125+T125+U125</f>
        <v>45652753.232974</v>
      </c>
      <c r="D125" s="127" t="n">
        <v>2679564.35</v>
      </c>
      <c r="E125" s="127" t="n">
        <v>3443177.14</v>
      </c>
      <c r="F125" s="128"/>
      <c r="G125" s="127" t="n">
        <v>1557640.78</v>
      </c>
      <c r="H125" s="127" t="n">
        <v>1641244.34</v>
      </c>
      <c r="I125" s="127" t="n">
        <v>1614824.64</v>
      </c>
      <c r="J125" s="128"/>
      <c r="K125" s="128"/>
      <c r="L125" s="128"/>
      <c r="M125" s="127" t="n">
        <v>18814891.05</v>
      </c>
      <c r="N125" s="128"/>
      <c r="O125" s="127" t="n">
        <v>1699843.68</v>
      </c>
      <c r="P125" s="128"/>
      <c r="Q125" s="127" t="n">
        <v>11966644.98</v>
      </c>
      <c r="R125" s="127" t="n">
        <v>873265.52</v>
      </c>
      <c r="S125" s="127" t="n">
        <v>405156.93</v>
      </c>
      <c r="T125" s="127"/>
      <c r="U125" s="127" t="n">
        <f aca="false">(D125+E125+F125+G125+H125+I125+M125+O125+Q125+R125+S125)*2.14%</f>
        <v>956499.822974</v>
      </c>
      <c r="V125" s="125" t="n">
        <v>2024</v>
      </c>
      <c r="W125" s="324"/>
      <c r="X125" s="324"/>
      <c r="Y125" s="291"/>
    </row>
    <row r="126" customFormat="false" ht="12.75" hidden="false" customHeight="true" outlineLevel="0" collapsed="false">
      <c r="A126" s="125" t="n">
        <f aca="false">A125+1</f>
        <v>9</v>
      </c>
      <c r="B126" s="325" t="s">
        <v>274</v>
      </c>
      <c r="C126" s="127" t="n">
        <f aca="false">D126+E126+F126+G126+H126+I126+K126+M126+O126+Q126+R126+S126+T126+U126</f>
        <v>28786866.694078</v>
      </c>
      <c r="D126" s="127" t="n">
        <v>1220075.38</v>
      </c>
      <c r="E126" s="127" t="n">
        <v>2320296.86</v>
      </c>
      <c r="F126" s="128"/>
      <c r="G126" s="127" t="n">
        <v>797888.68</v>
      </c>
      <c r="H126" s="127" t="n">
        <v>1233047.07</v>
      </c>
      <c r="I126" s="127" t="n">
        <v>1029380.35</v>
      </c>
      <c r="J126" s="128"/>
      <c r="K126" s="128"/>
      <c r="L126" s="128"/>
      <c r="M126" s="127" t="n">
        <v>12483210.99</v>
      </c>
      <c r="N126" s="128"/>
      <c r="O126" s="127" t="n">
        <v>928779.68</v>
      </c>
      <c r="P126" s="128"/>
      <c r="Q126" s="127" t="n">
        <v>7472536.95</v>
      </c>
      <c r="R126" s="127" t="n">
        <v>477144.62</v>
      </c>
      <c r="S126" s="127" t="n">
        <v>221374.19</v>
      </c>
      <c r="T126" s="127"/>
      <c r="U126" s="127" t="n">
        <f aca="false">(D126+E126+F126+G126+H126+I126+M126+O126+Q126+R126+S126)*2.14%</f>
        <v>603131.924078</v>
      </c>
      <c r="V126" s="125" t="n">
        <v>2024</v>
      </c>
      <c r="W126" s="324"/>
      <c r="X126" s="324"/>
      <c r="Y126" s="291"/>
    </row>
    <row r="127" customFormat="false" ht="12.75" hidden="false" customHeight="true" outlineLevel="0" collapsed="false">
      <c r="A127" s="125" t="n">
        <f aca="false">A126+1</f>
        <v>10</v>
      </c>
      <c r="B127" s="325" t="s">
        <v>275</v>
      </c>
      <c r="C127" s="127" t="n">
        <f aca="false">D127+E127+F127+G127+H127+I127+K127+M127+O127+Q127+R127+S127+T127+U127</f>
        <v>25700875.737918</v>
      </c>
      <c r="D127" s="127" t="n">
        <v>1077247.28</v>
      </c>
      <c r="E127" s="127" t="n">
        <v>2214779.86</v>
      </c>
      <c r="F127" s="128"/>
      <c r="G127" s="127" t="n">
        <v>751449.45</v>
      </c>
      <c r="H127" s="127" t="n">
        <v>1088700.45</v>
      </c>
      <c r="I127" s="127" t="n">
        <v>973795.68</v>
      </c>
      <c r="J127" s="128"/>
      <c r="K127" s="128"/>
      <c r="L127" s="128"/>
      <c r="M127" s="127" t="n">
        <v>11021864.22</v>
      </c>
      <c r="N127" s="128"/>
      <c r="O127" s="127" t="n">
        <v>820052.11</v>
      </c>
      <c r="P127" s="128"/>
      <c r="Q127" s="127" t="n">
        <v>6597764.6</v>
      </c>
      <c r="R127" s="127" t="n">
        <v>421287.69</v>
      </c>
      <c r="S127" s="127" t="n">
        <v>195459.03</v>
      </c>
      <c r="T127" s="127"/>
      <c r="U127" s="127" t="n">
        <f aca="false">(D127+E127+F127+G127+H127+I127+M127+O127+Q127+R127+S127)*2.14%</f>
        <v>538475.367918</v>
      </c>
      <c r="V127" s="125" t="n">
        <v>2024</v>
      </c>
      <c r="W127" s="324"/>
      <c r="X127" s="324"/>
      <c r="Y127" s="291"/>
    </row>
    <row r="128" customFormat="false" ht="12.75" hidden="false" customHeight="true" outlineLevel="0" collapsed="false">
      <c r="A128" s="125" t="n">
        <f aca="false">A127+1</f>
        <v>11</v>
      </c>
      <c r="B128" s="325" t="s">
        <v>276</v>
      </c>
      <c r="C128" s="127" t="n">
        <f aca="false">D128+E128+F128+G128+H128+I128+K128+M128+O128+Q128+R128+S128+T128+U128</f>
        <v>40655002.8842935</v>
      </c>
      <c r="D128" s="127" t="n">
        <v>2544800.23</v>
      </c>
      <c r="E128" s="127" t="n">
        <v>3270008.4225</v>
      </c>
      <c r="F128" s="128"/>
      <c r="G128" s="127" t="n">
        <v>1386845.52</v>
      </c>
      <c r="H128" s="127" t="n">
        <v>1558700.76</v>
      </c>
      <c r="I128" s="127" t="n">
        <v>1533609.79</v>
      </c>
      <c r="J128" s="128"/>
      <c r="K128" s="128"/>
      <c r="L128" s="128"/>
      <c r="M128" s="127" t="n">
        <v>15315967.06</v>
      </c>
      <c r="N128" s="128"/>
      <c r="O128" s="127" t="n">
        <v>1614352.95</v>
      </c>
      <c r="P128" s="128"/>
      <c r="Q128" s="127" t="n">
        <v>11364803</v>
      </c>
      <c r="R128" s="127" t="n">
        <v>829346.12</v>
      </c>
      <c r="S128" s="127" t="n">
        <v>384780.25</v>
      </c>
      <c r="T128" s="127"/>
      <c r="U128" s="127" t="n">
        <f aca="false">(D128+E128+F128+G128+H128+I128+M128+O128+Q128+R128+S128)*2.14%</f>
        <v>851788.7817935</v>
      </c>
      <c r="V128" s="125" t="n">
        <v>2024</v>
      </c>
      <c r="W128" s="324"/>
      <c r="X128" s="324"/>
      <c r="Y128" s="291"/>
    </row>
    <row r="129" customFormat="false" ht="12.75" hidden="false" customHeight="true" outlineLevel="0" collapsed="false">
      <c r="A129" s="125" t="n">
        <f aca="false">A128+1</f>
        <v>12</v>
      </c>
      <c r="B129" s="325" t="s">
        <v>272</v>
      </c>
      <c r="C129" s="127" t="n">
        <f aca="false">D129+E129+F129+G129+H129+I129+K129+M129+O129+Q129+R129+S129+T129+U129</f>
        <v>48304999.4864352</v>
      </c>
      <c r="D129" s="127" t="n">
        <v>2439787.812</v>
      </c>
      <c r="E129" s="127" t="n">
        <v>7899143.412</v>
      </c>
      <c r="F129" s="127"/>
      <c r="G129" s="127" t="n">
        <v>2401574.868</v>
      </c>
      <c r="H129" s="127"/>
      <c r="I129" s="127" t="n">
        <v>1092736.26</v>
      </c>
      <c r="J129" s="128"/>
      <c r="K129" s="128"/>
      <c r="L129" s="128"/>
      <c r="M129" s="127" t="n">
        <v>21857803.968</v>
      </c>
      <c r="N129" s="128"/>
      <c r="O129" s="127" t="n">
        <v>2975538.72</v>
      </c>
      <c r="P129" s="128"/>
      <c r="Q129" s="127" t="n">
        <v>7777601.832</v>
      </c>
      <c r="R129" s="127" t="n">
        <v>848743.896</v>
      </c>
      <c r="S129" s="127"/>
      <c r="T129" s="129"/>
      <c r="U129" s="127" t="n">
        <f aca="false">(D129+E129+F129+G129+H129+I129+M129+O129+Q129+R129+S129)*2.14%</f>
        <v>1012068.7184352</v>
      </c>
      <c r="V129" s="125" t="n">
        <v>2024</v>
      </c>
      <c r="W129" s="324"/>
      <c r="X129" s="324"/>
      <c r="Y129" s="291"/>
    </row>
    <row r="130" customFormat="false" ht="12.75" hidden="false" customHeight="true" outlineLevel="0" collapsed="false">
      <c r="A130" s="125" t="n">
        <f aca="false">A129+1</f>
        <v>13</v>
      </c>
      <c r="B130" s="325" t="s">
        <v>247</v>
      </c>
      <c r="C130" s="127" t="n">
        <f aca="false">D130+E130+F130+G130+H130+I130+K130+M130+O130+Q130+R130+S130+T130+U130</f>
        <v>5466920.932</v>
      </c>
      <c r="D130" s="127" t="n">
        <v>840790</v>
      </c>
      <c r="E130" s="127" t="n">
        <v>1687998</v>
      </c>
      <c r="F130" s="127"/>
      <c r="G130" s="127" t="n">
        <f aca="false">1822140/2</f>
        <v>911070</v>
      </c>
      <c r="H130" s="127" t="n">
        <f aca="false">1822140/2</f>
        <v>911070</v>
      </c>
      <c r="I130" s="127" t="n">
        <v>1001452</v>
      </c>
      <c r="J130" s="128"/>
      <c r="K130" s="128"/>
      <c r="L130" s="128"/>
      <c r="M130" s="127"/>
      <c r="N130" s="128"/>
      <c r="O130" s="127"/>
      <c r="P130" s="128"/>
      <c r="Q130" s="127"/>
      <c r="R130" s="127"/>
      <c r="S130" s="127"/>
      <c r="T130" s="129"/>
      <c r="U130" s="127" t="n">
        <f aca="false">(D130+E130+F130+G130+H130+I130+M130+O130+Q130+R130+S130)*2.14%</f>
        <v>114540.932</v>
      </c>
      <c r="V130" s="125" t="n">
        <v>2024</v>
      </c>
      <c r="W130" s="324"/>
      <c r="X130" s="324"/>
      <c r="Y130" s="291"/>
    </row>
    <row r="131" customFormat="false" ht="12.75" hidden="false" customHeight="true" outlineLevel="0" collapsed="false">
      <c r="A131" s="125" t="n">
        <f aca="false">A130+1</f>
        <v>14</v>
      </c>
      <c r="B131" s="325" t="s">
        <v>249</v>
      </c>
      <c r="C131" s="127" t="n">
        <f aca="false">D131+E131+F131+G131+H131+I131+K131+M131+O131+Q131+R131+S131+T131+U131</f>
        <v>7370736.9008061</v>
      </c>
      <c r="D131" s="127" t="n">
        <v>807326</v>
      </c>
      <c r="E131" s="127" t="n">
        <v>2109932</v>
      </c>
      <c r="F131" s="127"/>
      <c r="G131" s="127" t="n">
        <v>558498</v>
      </c>
      <c r="H131" s="127" t="n">
        <v>586422.9</v>
      </c>
      <c r="I131" s="127" t="n">
        <v>767090</v>
      </c>
      <c r="J131" s="128"/>
      <c r="K131" s="128"/>
      <c r="L131" s="128"/>
      <c r="M131" s="127"/>
      <c r="N131" s="128"/>
      <c r="O131" s="127" t="n">
        <v>2059451.0115</v>
      </c>
      <c r="P131" s="128"/>
      <c r="Q131" s="127"/>
      <c r="R131" s="127" t="n">
        <v>327588</v>
      </c>
      <c r="S131" s="127"/>
      <c r="T131" s="129"/>
      <c r="U131" s="127" t="n">
        <f aca="false">(D131+E131+F131+G131+H131+I131+M131+O131+Q131+R131+S131)*2.14%</f>
        <v>154428.9893061</v>
      </c>
      <c r="V131" s="125" t="n">
        <v>2024</v>
      </c>
      <c r="W131" s="324"/>
      <c r="X131" s="324"/>
      <c r="Y131" s="291"/>
    </row>
    <row r="132" customFormat="false" ht="12.75" hidden="false" customHeight="true" outlineLevel="0" collapsed="false">
      <c r="A132" s="125" t="n">
        <f aca="false">A131+1</f>
        <v>15</v>
      </c>
      <c r="B132" s="325" t="s">
        <v>250</v>
      </c>
      <c r="C132" s="127" t="n">
        <f aca="false">D132+E132+F132+G132+H132+I132+K132+M132+O132+Q132+R132+S132+T132+U132</f>
        <v>7921206.1317168</v>
      </c>
      <c r="D132" s="127" t="n">
        <v>1208354.043</v>
      </c>
      <c r="E132" s="127" t="n">
        <v>3082513.98</v>
      </c>
      <c r="F132" s="127"/>
      <c r="G132" s="127" t="n">
        <v>1168941.288775</v>
      </c>
      <c r="H132" s="127" t="n">
        <v>1291987.740225</v>
      </c>
      <c r="I132" s="127" t="n">
        <v>1003446.86</v>
      </c>
      <c r="J132" s="128"/>
      <c r="K132" s="128"/>
      <c r="L132" s="128"/>
      <c r="M132" s="127"/>
      <c r="N132" s="128"/>
      <c r="O132" s="127"/>
      <c r="P132" s="128"/>
      <c r="Q132" s="127"/>
      <c r="R132" s="127"/>
      <c r="S132" s="127"/>
      <c r="T132" s="129"/>
      <c r="U132" s="127" t="n">
        <f aca="false">(D132+E132+F132+G132+H132+I132+M132+O132+Q132+R132+S132)*2.14%</f>
        <v>165962.2197168</v>
      </c>
      <c r="V132" s="125" t="n">
        <v>2024</v>
      </c>
      <c r="W132" s="324"/>
      <c r="X132" s="324"/>
      <c r="Y132" s="291"/>
    </row>
    <row r="133" customFormat="false" ht="12.75" hidden="false" customHeight="true" outlineLevel="0" collapsed="false">
      <c r="A133" s="125" t="n">
        <f aca="false">A132+1</f>
        <v>16</v>
      </c>
      <c r="B133" s="325" t="s">
        <v>248</v>
      </c>
      <c r="C133" s="127" t="n">
        <f aca="false">D133+E133+F133+G133+H133+I133+K133+M133+O133+Q133+R133+S133+T133+U133</f>
        <v>7921206.1317168</v>
      </c>
      <c r="D133" s="127" t="n">
        <v>1208354.043</v>
      </c>
      <c r="E133" s="127" t="n">
        <v>3082513.98</v>
      </c>
      <c r="F133" s="127"/>
      <c r="G133" s="127" t="n">
        <v>1168941.288775</v>
      </c>
      <c r="H133" s="127" t="n">
        <v>1291987.740225</v>
      </c>
      <c r="I133" s="127" t="n">
        <v>1003446.86</v>
      </c>
      <c r="J133" s="128"/>
      <c r="K133" s="128"/>
      <c r="L133" s="128"/>
      <c r="M133" s="127"/>
      <c r="N133" s="128"/>
      <c r="O133" s="127"/>
      <c r="P133" s="128"/>
      <c r="Q133" s="127"/>
      <c r="R133" s="127"/>
      <c r="S133" s="127"/>
      <c r="T133" s="129"/>
      <c r="U133" s="127" t="n">
        <f aca="false">(D133+E133+F133+G133+H133+I133+M133+O133+Q133+R133+S133)*2.14%</f>
        <v>165962.2197168</v>
      </c>
      <c r="V133" s="125" t="n">
        <v>2024</v>
      </c>
      <c r="W133" s="324"/>
      <c r="X133" s="324"/>
      <c r="Y133" s="291"/>
    </row>
    <row r="134" customFormat="false" ht="12.75" hidden="false" customHeight="true" outlineLevel="0" collapsed="false">
      <c r="A134" s="125" t="n">
        <f aca="false">A133+1</f>
        <v>17</v>
      </c>
      <c r="B134" s="325" t="s">
        <v>251</v>
      </c>
      <c r="C134" s="127" t="n">
        <f aca="false">D134+E134+F134+G134+H134+I134+K134+M134+O134+Q134+R134+S134+T134+U134</f>
        <v>12017535.0710375</v>
      </c>
      <c r="D134" s="127" t="n">
        <v>1513825</v>
      </c>
      <c r="E134" s="127" t="n">
        <v>4046078</v>
      </c>
      <c r="F134" s="127"/>
      <c r="G134" s="127" t="n">
        <v>991121.6</v>
      </c>
      <c r="H134" s="127" t="n">
        <v>1610572.6</v>
      </c>
      <c r="I134" s="127" t="n">
        <v>1090519</v>
      </c>
      <c r="J134" s="128"/>
      <c r="K134" s="128"/>
      <c r="L134" s="128"/>
      <c r="M134" s="127"/>
      <c r="N134" s="128"/>
      <c r="O134" s="127" t="n">
        <v>1890051.8625</v>
      </c>
      <c r="P134" s="128"/>
      <c r="Q134" s="127"/>
      <c r="R134" s="127" t="n">
        <v>623580</v>
      </c>
      <c r="S134" s="127"/>
      <c r="T134" s="127"/>
      <c r="U134" s="127" t="n">
        <f aca="false">(R134+Q134+H134+O134+M134+I134+G134+E134+D134)*2.14%</f>
        <v>251787.0085375</v>
      </c>
      <c r="V134" s="125" t="n">
        <v>2024</v>
      </c>
      <c r="W134" s="324"/>
      <c r="X134" s="324"/>
      <c r="Y134" s="291"/>
    </row>
    <row r="135" customFormat="false" ht="12.75" hidden="false" customHeight="true" outlineLevel="0" collapsed="false">
      <c r="A135" s="125" t="n">
        <f aca="false">A134+1</f>
        <v>18</v>
      </c>
      <c r="B135" s="325" t="s">
        <v>246</v>
      </c>
      <c r="C135" s="127" t="n">
        <f aca="false">D135+E135+F135+G135+H135+I135+K135+M135+O135+Q135+R135+S135+T135+U135</f>
        <v>9819465.634985</v>
      </c>
      <c r="D135" s="127" t="n">
        <v>1286584</v>
      </c>
      <c r="E135" s="127" t="n">
        <v>2723365</v>
      </c>
      <c r="F135" s="127"/>
      <c r="G135" s="127" t="n">
        <v>899291.13</v>
      </c>
      <c r="H135" s="127" t="n">
        <v>840459</v>
      </c>
      <c r="I135" s="127" t="n">
        <v>1205093</v>
      </c>
      <c r="J135" s="128"/>
      <c r="K135" s="128"/>
      <c r="L135" s="128"/>
      <c r="M135" s="127"/>
      <c r="N135" s="128"/>
      <c r="O135" s="127" t="n">
        <v>2216713.645</v>
      </c>
      <c r="P135" s="128"/>
      <c r="Q135" s="127"/>
      <c r="R135" s="127" t="n">
        <v>442226</v>
      </c>
      <c r="S135" s="127"/>
      <c r="T135" s="127"/>
      <c r="U135" s="127" t="n">
        <f aca="false">(R135+Q135+H135+O135+M135+I135+G135+E135+D135)*2.14%</f>
        <v>205733.859985</v>
      </c>
      <c r="V135" s="125" t="n">
        <v>2024</v>
      </c>
      <c r="W135" s="324"/>
      <c r="X135" s="324"/>
      <c r="Y135" s="291"/>
    </row>
    <row r="136" customFormat="false" ht="12.75" hidden="false" customHeight="true" outlineLevel="0" collapsed="false">
      <c r="A136" s="125" t="n">
        <f aca="false">A135+1</f>
        <v>19</v>
      </c>
      <c r="B136" s="325" t="s">
        <v>263</v>
      </c>
      <c r="C136" s="127" t="n">
        <f aca="false">D136+E136+F136+G136+H136+I136+K136+M136+O136+Q136+R136+S136+T136+U136</f>
        <v>10818816.903</v>
      </c>
      <c r="D136" s="127" t="n">
        <v>1193245</v>
      </c>
      <c r="E136" s="127" t="n">
        <v>5568186</v>
      </c>
      <c r="F136" s="127"/>
      <c r="G136" s="127" t="n">
        <v>955271.52</v>
      </c>
      <c r="H136" s="127" t="n">
        <v>1034877.48</v>
      </c>
      <c r="I136" s="127" t="n">
        <v>1840565</v>
      </c>
      <c r="J136" s="128"/>
      <c r="K136" s="128"/>
      <c r="L136" s="128"/>
      <c r="M136" s="127"/>
      <c r="N136" s="128"/>
      <c r="O136" s="127"/>
      <c r="P136" s="128"/>
      <c r="Q136" s="127"/>
      <c r="R136" s="127"/>
      <c r="S136" s="127"/>
      <c r="T136" s="129"/>
      <c r="U136" s="127" t="n">
        <f aca="false">(D136+E136+F136+G136+H136+I136+M136+O136+Q136+R136+S136)*2.14%</f>
        <v>226671.903</v>
      </c>
      <c r="V136" s="125" t="n">
        <v>2024</v>
      </c>
      <c r="W136" s="324"/>
      <c r="X136" s="324"/>
      <c r="Y136" s="291"/>
    </row>
    <row r="137" customFormat="false" ht="12.75" hidden="false" customHeight="true" outlineLevel="0" collapsed="false">
      <c r="A137" s="125" t="n">
        <f aca="false">A136+1</f>
        <v>20</v>
      </c>
      <c r="B137" s="325" t="s">
        <v>244</v>
      </c>
      <c r="C137" s="127" t="n">
        <f aca="false">D137+E137+F137+G137+H137+I137+K137+M137+O137+Q137+R137+S137+T137+U137</f>
        <v>33726656.987332</v>
      </c>
      <c r="D137" s="127" t="n">
        <v>2693964.38</v>
      </c>
      <c r="E137" s="127" t="n">
        <v>5405451</v>
      </c>
      <c r="F137" s="127"/>
      <c r="G137" s="127" t="n">
        <v>734517.9</v>
      </c>
      <c r="H137" s="127" t="n">
        <v>897744.1</v>
      </c>
      <c r="I137" s="127" t="n">
        <v>1424072</v>
      </c>
      <c r="J137" s="128"/>
      <c r="K137" s="128"/>
      <c r="L137" s="128"/>
      <c r="M137" s="127" t="n">
        <v>14064316</v>
      </c>
      <c r="N137" s="128"/>
      <c r="O137" s="127" t="n">
        <v>186514</v>
      </c>
      <c r="P137" s="128"/>
      <c r="Q137" s="127" t="n">
        <v>7001212</v>
      </c>
      <c r="R137" s="127" t="n">
        <v>612237</v>
      </c>
      <c r="S137" s="127"/>
      <c r="T137" s="129"/>
      <c r="U137" s="127" t="n">
        <f aca="false">(D137+E137+F137+G137+H137+I137+M137+O137+Q137+R137+S137)*2.14%</f>
        <v>706628.607332</v>
      </c>
      <c r="V137" s="125" t="n">
        <v>2024</v>
      </c>
      <c r="W137" s="324"/>
      <c r="X137" s="324"/>
      <c r="Y137" s="291"/>
    </row>
    <row r="138" customFormat="false" ht="12.75" hidden="false" customHeight="true" outlineLevel="0" collapsed="false">
      <c r="A138" s="125" t="n">
        <f aca="false">A137+1</f>
        <v>21</v>
      </c>
      <c r="B138" s="325" t="s">
        <v>245</v>
      </c>
      <c r="C138" s="127" t="n">
        <f aca="false">D138+E138+F138+G138+H138+I138+K138+M138+O138+Q138+R138+S138+T138+U138</f>
        <v>33849160.251</v>
      </c>
      <c r="D138" s="127" t="n">
        <v>1367051</v>
      </c>
      <c r="E138" s="127" t="n">
        <v>2985093</v>
      </c>
      <c r="F138" s="127"/>
      <c r="G138" s="127" t="n">
        <v>945257.46</v>
      </c>
      <c r="H138" s="127" t="n">
        <v>908188.54</v>
      </c>
      <c r="I138" s="127" t="n">
        <v>1203136</v>
      </c>
      <c r="J138" s="128"/>
      <c r="K138" s="128"/>
      <c r="L138" s="128"/>
      <c r="M138" s="127" t="n">
        <v>15470925</v>
      </c>
      <c r="N138" s="128"/>
      <c r="O138" s="127" t="n">
        <v>2748317</v>
      </c>
      <c r="P138" s="128"/>
      <c r="Q138" s="127" t="n">
        <v>7054958</v>
      </c>
      <c r="R138" s="127" t="n">
        <v>457039</v>
      </c>
      <c r="S138" s="127"/>
      <c r="T138" s="127"/>
      <c r="U138" s="127" t="n">
        <f aca="false">(D138+E138+F138+G138+H138+I138+M138+O138+Q138+R138+S138)*2.14%</f>
        <v>709195.251</v>
      </c>
      <c r="V138" s="125" t="n">
        <v>2024</v>
      </c>
      <c r="W138" s="324"/>
      <c r="X138" s="324"/>
      <c r="Y138" s="291"/>
    </row>
    <row r="139" customFormat="false" ht="12.75" hidden="false" customHeight="true" outlineLevel="0" collapsed="false">
      <c r="A139" s="125" t="n">
        <f aca="false">A138+1</f>
        <v>22</v>
      </c>
      <c r="B139" s="325" t="s">
        <v>235</v>
      </c>
      <c r="C139" s="127" t="n">
        <f aca="false">D139+E139+F139+G139+H139+I139+K139+M139+O139+Q139+R139+S139+T139+U139</f>
        <v>30784612.975</v>
      </c>
      <c r="D139" s="127"/>
      <c r="E139" s="127" t="n">
        <v>4454207</v>
      </c>
      <c r="F139" s="127"/>
      <c r="G139" s="127" t="n">
        <v>682021.92</v>
      </c>
      <c r="H139" s="127" t="n">
        <v>738857.08</v>
      </c>
      <c r="I139" s="127" t="n">
        <v>2038415</v>
      </c>
      <c r="J139" s="128"/>
      <c r="K139" s="128"/>
      <c r="L139" s="128"/>
      <c r="M139" s="326" t="n">
        <v>13064582</v>
      </c>
      <c r="N139" s="128"/>
      <c r="O139" s="127"/>
      <c r="P139" s="127"/>
      <c r="Q139" s="326" t="n">
        <v>8561356</v>
      </c>
      <c r="R139" s="127" t="n">
        <v>600186</v>
      </c>
      <c r="S139" s="127"/>
      <c r="T139" s="127"/>
      <c r="U139" s="127" t="n">
        <f aca="false">(D139+E139+F139+G139+H139+I139+M139+O139+Q139+R139+S139)*2.14%</f>
        <v>644987.975</v>
      </c>
      <c r="V139" s="125" t="n">
        <v>2024</v>
      </c>
      <c r="W139" s="324"/>
      <c r="X139" s="324"/>
      <c r="Y139" s="291"/>
    </row>
    <row r="140" s="155" customFormat="true" ht="12.75" hidden="false" customHeight="true" outlineLevel="0" collapsed="false">
      <c r="A140" s="154" t="s">
        <v>277</v>
      </c>
      <c r="B140" s="154"/>
      <c r="C140" s="143" t="n">
        <f aca="false">SUM(C118:C139)</f>
        <v>537012524.190961</v>
      </c>
      <c r="D140" s="143" t="n">
        <f aca="false">SUM(D118:D139)</f>
        <v>32026230.1212</v>
      </c>
      <c r="E140" s="143" t="n">
        <f aca="false">SUM(E118:E139)</f>
        <v>75482599.6425</v>
      </c>
      <c r="F140" s="143" t="n">
        <f aca="false">SUM(F118:F139)</f>
        <v>0</v>
      </c>
      <c r="G140" s="143" t="n">
        <f aca="false">SUM(G118:G139)</f>
        <v>20065310.55955</v>
      </c>
      <c r="H140" s="143" t="n">
        <f aca="false">SUM(H118:H139)</f>
        <v>21587249.83725</v>
      </c>
      <c r="I140" s="143" t="n">
        <f aca="false">SUM(I118:I139)</f>
        <v>24336946.216</v>
      </c>
      <c r="J140" s="143" t="n">
        <f aca="false">SUM(J118:J139)</f>
        <v>0</v>
      </c>
      <c r="K140" s="143" t="n">
        <f aca="false">SUM(K118:K139)</f>
        <v>0</v>
      </c>
      <c r="L140" s="143" t="n">
        <f aca="false">SUM(L118:L139)</f>
        <v>0</v>
      </c>
      <c r="M140" s="143" t="n">
        <f aca="false">SUM(M118:M139)</f>
        <v>187976874.28</v>
      </c>
      <c r="N140" s="143" t="n">
        <f aca="false">SUM(N118:N139)</f>
        <v>0</v>
      </c>
      <c r="O140" s="143" t="n">
        <f aca="false">SUM(O118:O139)</f>
        <v>25987489.0416</v>
      </c>
      <c r="P140" s="143" t="n">
        <f aca="false">SUM(P118:P139)</f>
        <v>0</v>
      </c>
      <c r="Q140" s="143" t="n">
        <f aca="false">SUM(Q118:Q139)</f>
        <v>126446001.6688</v>
      </c>
      <c r="R140" s="143" t="n">
        <f aca="false">SUM(R118:R139)</f>
        <v>8766994.768</v>
      </c>
      <c r="S140" s="143" t="n">
        <f aca="false">SUM(S118:S139)</f>
        <v>3085537.653</v>
      </c>
      <c r="T140" s="143" t="n">
        <f aca="false">SUM(T118:T139)</f>
        <v>0</v>
      </c>
      <c r="U140" s="143" t="n">
        <f aca="false">SUM(U118:U139)</f>
        <v>11251290.4030611</v>
      </c>
      <c r="V140" s="165"/>
      <c r="W140" s="186"/>
      <c r="X140" s="186"/>
      <c r="Y140" s="327"/>
    </row>
    <row r="141" customFormat="false" ht="12.75" hidden="false" customHeight="true" outlineLevel="0" collapsed="false">
      <c r="A141" s="164" t="s">
        <v>278</v>
      </c>
      <c r="B141" s="164"/>
      <c r="C141" s="139" t="n">
        <f aca="false">D141+E141+F141+G141+H141+I141+K141+M141+O141+Q141+R141+S141+T141+U141</f>
        <v>880550859.826658</v>
      </c>
      <c r="D141" s="139" t="n">
        <f aca="false">D109+D117+D140</f>
        <v>47878290.1234</v>
      </c>
      <c r="E141" s="139" t="n">
        <f aca="false">E109+E117+E140</f>
        <v>128090127.8651</v>
      </c>
      <c r="F141" s="139" t="n">
        <f aca="false">F109+F117+F140</f>
        <v>0</v>
      </c>
      <c r="G141" s="139" t="n">
        <f aca="false">G109+G117+G140</f>
        <v>28541594.69955</v>
      </c>
      <c r="H141" s="139" t="n">
        <f aca="false">H109+H117+H140</f>
        <v>31804182.59625</v>
      </c>
      <c r="I141" s="139" t="n">
        <f aca="false">I109+I117+I140</f>
        <v>34898290.2352</v>
      </c>
      <c r="J141" s="139" t="n">
        <f aca="false">J109+J117+J140</f>
        <v>0</v>
      </c>
      <c r="K141" s="139" t="n">
        <f aca="false">K109+K117+K140</f>
        <v>0</v>
      </c>
      <c r="L141" s="139" t="n">
        <f aca="false">L109+L117+L140</f>
        <v>435</v>
      </c>
      <c r="M141" s="139" t="n">
        <f aca="false">M109+M117+M140</f>
        <v>287680845.11</v>
      </c>
      <c r="N141" s="139" t="n">
        <f aca="false">N109+N117+N140</f>
        <v>335</v>
      </c>
      <c r="O141" s="139" t="n">
        <f aca="false">O109+O117+O140</f>
        <v>41095797.77085</v>
      </c>
      <c r="P141" s="139" t="n">
        <f aca="false">P109+P117+P140</f>
        <v>400</v>
      </c>
      <c r="Q141" s="139" t="n">
        <f aca="false">Q109+Q117+Q140</f>
        <v>240683949.7228</v>
      </c>
      <c r="R141" s="139" t="n">
        <f aca="false">R109+R117+R140</f>
        <v>12724761.849</v>
      </c>
      <c r="S141" s="139" t="n">
        <f aca="false">S109+S117+S140</f>
        <v>8704039.631</v>
      </c>
      <c r="T141" s="139" t="n">
        <f aca="false">T109+T117+T140</f>
        <v>0</v>
      </c>
      <c r="U141" s="233" t="n">
        <f aca="false">U109+U117+U140</f>
        <v>18448980.2235074</v>
      </c>
      <c r="V141" s="167"/>
      <c r="Y141" s="291"/>
    </row>
    <row r="142" customFormat="false" ht="12.75" hidden="false" customHeight="true" outlineLevel="0" collapsed="false">
      <c r="A142" s="148" t="s">
        <v>279</v>
      </c>
      <c r="B142" s="148"/>
      <c r="C142" s="127"/>
      <c r="D142" s="127"/>
      <c r="E142" s="127"/>
      <c r="F142" s="127"/>
      <c r="G142" s="127"/>
      <c r="H142" s="127"/>
      <c r="I142" s="127"/>
      <c r="J142" s="133"/>
      <c r="K142" s="133"/>
      <c r="L142" s="149"/>
      <c r="M142" s="127"/>
      <c r="N142" s="133"/>
      <c r="O142" s="133"/>
      <c r="P142" s="127"/>
      <c r="Q142" s="127"/>
      <c r="R142" s="127"/>
      <c r="S142" s="127"/>
      <c r="T142" s="127"/>
      <c r="U142" s="311"/>
      <c r="V142" s="125"/>
      <c r="Y142" s="291"/>
    </row>
    <row r="143" customFormat="false" ht="12.75" hidden="false" customHeight="true" outlineLevel="0" collapsed="false">
      <c r="A143" s="125"/>
      <c r="B143" s="315"/>
      <c r="C143" s="127"/>
      <c r="D143" s="127"/>
      <c r="E143" s="127"/>
      <c r="F143" s="127"/>
      <c r="G143" s="127"/>
      <c r="H143" s="127"/>
      <c r="I143" s="127"/>
      <c r="J143" s="133"/>
      <c r="K143" s="133"/>
      <c r="L143" s="149"/>
      <c r="M143" s="127"/>
      <c r="N143" s="133"/>
      <c r="O143" s="127"/>
      <c r="P143" s="127"/>
      <c r="Q143" s="127"/>
      <c r="R143" s="127"/>
      <c r="S143" s="127"/>
      <c r="T143" s="127"/>
      <c r="U143" s="311"/>
      <c r="V143" s="125"/>
      <c r="W143" s="290"/>
      <c r="X143" s="290"/>
      <c r="Y143" s="291"/>
    </row>
    <row r="144" customFormat="false" ht="12.75" hidden="false" customHeight="true" outlineLevel="0" collapsed="false">
      <c r="A144" s="154" t="s">
        <v>283</v>
      </c>
      <c r="B144" s="154"/>
      <c r="C144" s="143" t="n">
        <f aca="false">SUM(C143:C143)</f>
        <v>0</v>
      </c>
      <c r="D144" s="143" t="n">
        <f aca="false">SUM(D143:D143)</f>
        <v>0</v>
      </c>
      <c r="E144" s="143" t="n">
        <f aca="false">SUM(E143:E143)</f>
        <v>0</v>
      </c>
      <c r="F144" s="143" t="n">
        <f aca="false">SUM(F143:F143)</f>
        <v>0</v>
      </c>
      <c r="G144" s="143" t="n">
        <f aca="false">SUM(G143:G143)</f>
        <v>0</v>
      </c>
      <c r="H144" s="143" t="n">
        <f aca="false">SUM(H143:H143)</f>
        <v>0</v>
      </c>
      <c r="I144" s="143" t="n">
        <f aca="false">SUM(I143:I143)</f>
        <v>0</v>
      </c>
      <c r="J144" s="143" t="n">
        <f aca="false">SUM(J143:J143)</f>
        <v>0</v>
      </c>
      <c r="K144" s="143" t="n">
        <f aca="false">SUM(K143:K143)</f>
        <v>0</v>
      </c>
      <c r="L144" s="143" t="n">
        <f aca="false">SUM(L143:L143)</f>
        <v>0</v>
      </c>
      <c r="M144" s="143" t="n">
        <f aca="false">SUM(M143:M143)</f>
        <v>0</v>
      </c>
      <c r="N144" s="143" t="n">
        <f aca="false">SUM(N143:N143)</f>
        <v>0</v>
      </c>
      <c r="O144" s="143" t="n">
        <f aca="false">SUM(O143:O143)</f>
        <v>0</v>
      </c>
      <c r="P144" s="143" t="n">
        <f aca="false">SUM(P143:P143)</f>
        <v>0</v>
      </c>
      <c r="Q144" s="143" t="n">
        <f aca="false">SUM(Q143:Q143)</f>
        <v>0</v>
      </c>
      <c r="R144" s="143" t="n">
        <f aca="false">SUM(R143:R143)</f>
        <v>0</v>
      </c>
      <c r="S144" s="143" t="n">
        <f aca="false">SUM(S143:S143)</f>
        <v>0</v>
      </c>
      <c r="T144" s="143" t="n">
        <f aca="false">SUM(T143:T143)</f>
        <v>0</v>
      </c>
      <c r="U144" s="312" t="n">
        <f aca="false">SUM(U143:U143)</f>
        <v>0</v>
      </c>
      <c r="V144" s="165"/>
      <c r="Y144" s="291"/>
    </row>
    <row r="145" customFormat="false" ht="12.75" hidden="false" customHeight="true" outlineLevel="0" collapsed="false">
      <c r="A145" s="125" t="n">
        <v>1</v>
      </c>
      <c r="B145" s="126" t="s">
        <v>290</v>
      </c>
      <c r="C145" s="127" t="n">
        <f aca="false">D145+E145+F145+G145+H145+I145+K145+M145+O145+Q145+R145+S145+T145+U145</f>
        <v>16788887.0088464</v>
      </c>
      <c r="D145" s="127" t="n">
        <v>760425.512</v>
      </c>
      <c r="E145" s="127" t="n">
        <v>3360650.384</v>
      </c>
      <c r="F145" s="128"/>
      <c r="G145" s="127" t="n">
        <v>411159.672</v>
      </c>
      <c r="H145" s="128"/>
      <c r="I145" s="127" t="n">
        <v>453573.12</v>
      </c>
      <c r="J145" s="128"/>
      <c r="K145" s="128"/>
      <c r="L145" s="128"/>
      <c r="M145" s="127" t="n">
        <v>6585374.208</v>
      </c>
      <c r="N145" s="128"/>
      <c r="O145" s="128"/>
      <c r="P145" s="128"/>
      <c r="Q145" s="127" t="n">
        <v>4489310</v>
      </c>
      <c r="R145" s="127" t="n">
        <v>239017.968</v>
      </c>
      <c r="S145" s="293" t="n">
        <v>137621.512</v>
      </c>
      <c r="T145" s="127"/>
      <c r="U145" s="127" t="n">
        <f aca="false">(D145+E145+F145+G145+H145+I145+M145+O145+Q145+R145+S145)*2.14%</f>
        <v>351754.6328464</v>
      </c>
      <c r="V145" s="125" t="n">
        <v>2023</v>
      </c>
      <c r="W145" s="290" t="s">
        <v>1068</v>
      </c>
      <c r="X145" s="290" t="s">
        <v>932</v>
      </c>
      <c r="Y145" s="291"/>
    </row>
    <row r="146" customFormat="false" ht="12.75" hidden="false" customHeight="true" outlineLevel="0" collapsed="false">
      <c r="A146" s="125" t="n">
        <v>2</v>
      </c>
      <c r="B146" s="126" t="s">
        <v>291</v>
      </c>
      <c r="C146" s="127" t="n">
        <f aca="false">D146+E146+F146+G146+H146+I146+K146+M146+O146+Q146+R146+S146+T146+U146</f>
        <v>7247370.05212</v>
      </c>
      <c r="D146" s="127" t="n">
        <v>556776</v>
      </c>
      <c r="E146" s="128"/>
      <c r="F146" s="128"/>
      <c r="G146" s="128"/>
      <c r="H146" s="128"/>
      <c r="I146" s="128"/>
      <c r="J146" s="128"/>
      <c r="K146" s="128"/>
      <c r="L146" s="128"/>
      <c r="M146" s="127" t="n">
        <v>3894424.6</v>
      </c>
      <c r="N146" s="128"/>
      <c r="O146" s="128"/>
      <c r="P146" s="128"/>
      <c r="Q146" s="127" t="n">
        <v>2485172.8</v>
      </c>
      <c r="R146" s="127" t="n">
        <v>159152.4</v>
      </c>
      <c r="S146" s="128"/>
      <c r="T146" s="127"/>
      <c r="U146" s="127" t="n">
        <f aca="false">(D146+E146+F146+G146+H146+I146+M146+O146+Q146+R146+S146)*2.14%</f>
        <v>151844.25212</v>
      </c>
      <c r="V146" s="125" t="n">
        <v>2023</v>
      </c>
      <c r="W146" s="290" t="s">
        <v>1069</v>
      </c>
      <c r="X146" s="290" t="s">
        <v>932</v>
      </c>
      <c r="Y146" s="291"/>
    </row>
    <row r="147" customFormat="false" ht="12.75" hidden="false" customHeight="true" outlineLevel="0" collapsed="false">
      <c r="A147" s="154" t="s">
        <v>298</v>
      </c>
      <c r="B147" s="154"/>
      <c r="C147" s="143" t="n">
        <f aca="false">SUM(C145:C146)</f>
        <v>24036257.0609664</v>
      </c>
      <c r="D147" s="143" t="n">
        <f aca="false">SUM(D145:D146)</f>
        <v>1317201.512</v>
      </c>
      <c r="E147" s="143" t="n">
        <f aca="false">SUM(E145:E146)</f>
        <v>3360650.384</v>
      </c>
      <c r="F147" s="143" t="n">
        <f aca="false">SUM(F145:F146)</f>
        <v>0</v>
      </c>
      <c r="G147" s="143" t="n">
        <f aca="false">SUM(G145:G146)</f>
        <v>411159.672</v>
      </c>
      <c r="H147" s="143" t="n">
        <f aca="false">SUM(H145:H146)</f>
        <v>0</v>
      </c>
      <c r="I147" s="143" t="n">
        <f aca="false">SUM(I145:I146)</f>
        <v>453573.12</v>
      </c>
      <c r="J147" s="143" t="n">
        <f aca="false">SUM(J145:J146)</f>
        <v>0</v>
      </c>
      <c r="K147" s="143" t="n">
        <f aca="false">SUM(K145:K146)</f>
        <v>0</v>
      </c>
      <c r="L147" s="143" t="n">
        <f aca="false">SUM(L145:L146)</f>
        <v>0</v>
      </c>
      <c r="M147" s="143" t="n">
        <f aca="false">SUM(M145:M146)</f>
        <v>10479798.808</v>
      </c>
      <c r="N147" s="143" t="n">
        <f aca="false">SUM(N145:N146)</f>
        <v>0</v>
      </c>
      <c r="O147" s="143" t="n">
        <f aca="false">SUM(O145:O146)</f>
        <v>0</v>
      </c>
      <c r="P147" s="143" t="n">
        <f aca="false">SUM(P145:P146)</f>
        <v>0</v>
      </c>
      <c r="Q147" s="143" t="n">
        <f aca="false">SUM(Q145:Q146)</f>
        <v>6974482.8</v>
      </c>
      <c r="R147" s="143" t="n">
        <f aca="false">SUM(R145:R146)</f>
        <v>398170.368</v>
      </c>
      <c r="S147" s="143" t="n">
        <f aca="false">SUM(S145:S146)</f>
        <v>137621.512</v>
      </c>
      <c r="T147" s="143" t="n">
        <f aca="false">SUM(T145:T146)</f>
        <v>0</v>
      </c>
      <c r="U147" s="143" t="n">
        <f aca="false">SUM(U145:U146)</f>
        <v>503598.8849664</v>
      </c>
      <c r="V147" s="165"/>
      <c r="Y147" s="291"/>
    </row>
    <row r="148" customFormat="false" ht="12.75" hidden="false" customHeight="true" outlineLevel="0" collapsed="false">
      <c r="A148" s="125" t="n">
        <v>1</v>
      </c>
      <c r="B148" s="126" t="s">
        <v>299</v>
      </c>
      <c r="C148" s="127" t="n">
        <f aca="false">D148+E148+F148+G148+H148+I148+K148+M148+O148+Q148+R148+S148+T148+U148</f>
        <v>31295554.811878</v>
      </c>
      <c r="D148" s="127" t="n">
        <v>1958134.416</v>
      </c>
      <c r="E148" s="127" t="n">
        <v>5032313.3</v>
      </c>
      <c r="F148" s="128"/>
      <c r="G148" s="127" t="n">
        <v>853703.144</v>
      </c>
      <c r="H148" s="128"/>
      <c r="I148" s="127" t="n">
        <v>1180058.88</v>
      </c>
      <c r="J148" s="128"/>
      <c r="K148" s="128"/>
      <c r="L148" s="128"/>
      <c r="M148" s="127" t="n">
        <v>11785098.808</v>
      </c>
      <c r="N148" s="128"/>
      <c r="O148" s="127" t="n">
        <v>1863281.854</v>
      </c>
      <c r="P148" s="128"/>
      <c r="Q148" s="127" t="n">
        <v>7495557.272</v>
      </c>
      <c r="R148" s="127" t="n">
        <v>382891.628</v>
      </c>
      <c r="S148" s="127" t="n">
        <v>88822.468</v>
      </c>
      <c r="T148" s="127"/>
      <c r="U148" s="127" t="n">
        <f aca="false">(D148+E148+F148+G148+H148+I148+M148+O148+Q148+R148+S148)*2.14%</f>
        <v>655693.041878</v>
      </c>
      <c r="V148" s="125" t="n">
        <v>2024</v>
      </c>
      <c r="W148" s="290" t="s">
        <v>1076</v>
      </c>
      <c r="X148" s="290" t="s">
        <v>991</v>
      </c>
      <c r="Y148" s="291"/>
      <c r="AA148" s="251"/>
    </row>
    <row r="149" customFormat="false" ht="12.75" hidden="false" customHeight="true" outlineLevel="0" collapsed="false">
      <c r="A149" s="125" t="n">
        <f aca="false">A148+1</f>
        <v>2</v>
      </c>
      <c r="B149" s="126" t="s">
        <v>300</v>
      </c>
      <c r="C149" s="127" t="n">
        <f aca="false">D149+E149+F149+G149+H149+I149+K149+M149+O149+Q149+R149+S149+T149+U149</f>
        <v>30887795.140062</v>
      </c>
      <c r="D149" s="127" t="n">
        <v>1932621.264</v>
      </c>
      <c r="E149" s="127" t="n">
        <v>4966745.7</v>
      </c>
      <c r="F149" s="128"/>
      <c r="G149" s="127" t="n">
        <v>842579.976</v>
      </c>
      <c r="H149" s="128"/>
      <c r="I149" s="127" t="n">
        <v>1164683.52</v>
      </c>
      <c r="J149" s="128"/>
      <c r="K149" s="128"/>
      <c r="L149" s="128"/>
      <c r="M149" s="127" t="n">
        <v>11631547.032</v>
      </c>
      <c r="N149" s="128"/>
      <c r="O149" s="127" t="n">
        <v>1839004.566</v>
      </c>
      <c r="P149" s="128"/>
      <c r="Q149" s="127" t="n">
        <v>7397895.288</v>
      </c>
      <c r="R149" s="127" t="n">
        <v>377902.812</v>
      </c>
      <c r="S149" s="127" t="n">
        <v>87665.172</v>
      </c>
      <c r="T149" s="127"/>
      <c r="U149" s="127" t="n">
        <f aca="false">(D149+E149+F149+G149+H149+I149+M149+O149+Q149+R149+S149)*2.14%</f>
        <v>647149.810062</v>
      </c>
      <c r="V149" s="125" t="n">
        <v>2024</v>
      </c>
      <c r="W149" s="290" t="s">
        <v>1081</v>
      </c>
      <c r="X149" s="290" t="s">
        <v>991</v>
      </c>
      <c r="Y149" s="291"/>
      <c r="AA149" s="251"/>
    </row>
    <row r="150" customFormat="false" ht="12.75" hidden="false" customHeight="true" outlineLevel="0" collapsed="false">
      <c r="A150" s="125" t="n">
        <v>3</v>
      </c>
      <c r="B150" s="126" t="s">
        <v>293</v>
      </c>
      <c r="C150" s="127" t="n">
        <f aca="false">D150+E150+F150+G150+H150+I150+K150+M150+O150+Q150+R150+S150+T150+U150</f>
        <v>13023482.9549409</v>
      </c>
      <c r="D150" s="127" t="n">
        <v>1063123.932</v>
      </c>
      <c r="E150" s="128"/>
      <c r="F150" s="128"/>
      <c r="G150" s="128"/>
      <c r="H150" s="128"/>
      <c r="I150" s="128"/>
      <c r="J150" s="128"/>
      <c r="K150" s="128"/>
      <c r="L150" s="128"/>
      <c r="M150" s="127" t="n">
        <v>6398447.666</v>
      </c>
      <c r="N150" s="128"/>
      <c r="O150" s="127" t="n">
        <v>1011625.9205</v>
      </c>
      <c r="P150" s="128"/>
      <c r="Q150" s="127" t="n">
        <v>4069539.994</v>
      </c>
      <c r="R150" s="127" t="n">
        <v>207882.181</v>
      </c>
      <c r="S150" s="128"/>
      <c r="T150" s="127"/>
      <c r="U150" s="127" t="n">
        <f aca="false">(D150+E150+F150+G150+H150+I150+M150+O150+Q150+R150+S150)*2.14%</f>
        <v>272863.2614409</v>
      </c>
      <c r="V150" s="125" t="n">
        <v>2024</v>
      </c>
      <c r="W150" s="290" t="s">
        <v>1080</v>
      </c>
      <c r="X150" s="290" t="s">
        <v>991</v>
      </c>
      <c r="Y150" s="291"/>
    </row>
    <row r="151" customFormat="false" ht="12.75" hidden="false" customHeight="true" outlineLevel="0" collapsed="false">
      <c r="A151" s="125" t="n">
        <v>4</v>
      </c>
      <c r="B151" s="126" t="s">
        <v>302</v>
      </c>
      <c r="C151" s="127" t="n">
        <f aca="false">D151+E151+F151+G151+H151+I151+K151+M151+O151+Q151+R151+S151+T151+U151</f>
        <v>10831523.9688048</v>
      </c>
      <c r="D151" s="127" t="n">
        <v>832127.04</v>
      </c>
      <c r="E151" s="128"/>
      <c r="F151" s="128"/>
      <c r="G151" s="128"/>
      <c r="H151" s="128"/>
      <c r="I151" s="128"/>
      <c r="J151" s="128"/>
      <c r="K151" s="128"/>
      <c r="L151" s="128"/>
      <c r="M151" s="127" t="n">
        <v>5820394.584</v>
      </c>
      <c r="N151" s="128"/>
      <c r="O151" s="128"/>
      <c r="P151" s="128"/>
      <c r="Q151" s="127" t="n">
        <v>3714203.712</v>
      </c>
      <c r="R151" s="127" t="n">
        <v>237860.496</v>
      </c>
      <c r="S151" s="128"/>
      <c r="T151" s="127"/>
      <c r="U151" s="127" t="n">
        <f aca="false">(D151+E151+F151+G151+H151+I151+M151+O151+Q151+R151+S151)*2.14%</f>
        <v>226938.1368048</v>
      </c>
      <c r="V151" s="125" t="n">
        <v>2024</v>
      </c>
      <c r="W151" s="290" t="s">
        <v>1077</v>
      </c>
      <c r="X151" s="290" t="s">
        <v>991</v>
      </c>
      <c r="Y151" s="291"/>
      <c r="AA151" s="251"/>
    </row>
    <row r="152" customFormat="false" ht="12.75" hidden="false" customHeight="true" outlineLevel="0" collapsed="false">
      <c r="A152" s="125" t="n">
        <v>5</v>
      </c>
      <c r="B152" s="126" t="s">
        <v>304</v>
      </c>
      <c r="C152" s="127" t="n">
        <f aca="false">D152+E152+F152+G152+H152+I152+K152+M152+O152+Q152+R152+S152+T152+U152</f>
        <v>15174235.4451135</v>
      </c>
      <c r="D152" s="127" t="n">
        <v>1136018.652</v>
      </c>
      <c r="E152" s="128"/>
      <c r="F152" s="128"/>
      <c r="G152" s="127" t="n">
        <v>495278.918</v>
      </c>
      <c r="H152" s="128"/>
      <c r="I152" s="127" t="n">
        <v>684615.36</v>
      </c>
      <c r="J152" s="128"/>
      <c r="K152" s="128"/>
      <c r="L152" s="128"/>
      <c r="M152" s="127" t="n">
        <v>6837167.026</v>
      </c>
      <c r="N152" s="128"/>
      <c r="O152" s="127" t="n">
        <v>1080989.6005</v>
      </c>
      <c r="P152" s="128"/>
      <c r="Q152" s="127" t="n">
        <v>4348574.234</v>
      </c>
      <c r="R152" s="127" t="n">
        <v>222135.941</v>
      </c>
      <c r="S152" s="127" t="n">
        <v>51530.671</v>
      </c>
      <c r="T152" s="127"/>
      <c r="U152" s="127" t="n">
        <f aca="false">(D152+E152+F152+G152+H152+I152+M152+O152+Q152+R152+S152)*2.14%</f>
        <v>317925.0426135</v>
      </c>
      <c r="V152" s="125" t="n">
        <v>2024</v>
      </c>
      <c r="W152" s="290" t="s">
        <v>1073</v>
      </c>
      <c r="X152" s="290" t="s">
        <v>991</v>
      </c>
      <c r="Y152" s="291"/>
      <c r="AA152" s="251"/>
    </row>
    <row r="153" customFormat="false" ht="12.75" hidden="false" customHeight="true" outlineLevel="0" collapsed="false">
      <c r="A153" s="125" t="n">
        <v>6</v>
      </c>
      <c r="B153" s="126" t="s">
        <v>306</v>
      </c>
      <c r="C153" s="127" t="n">
        <f aca="false">D153+E153+F153+G153+H153+I153+K153+M153+O153+Q153+R153+S153+T153+U153</f>
        <v>8887778.072226</v>
      </c>
      <c r="D153" s="127" t="n">
        <v>624095.28</v>
      </c>
      <c r="E153" s="128"/>
      <c r="F153" s="128"/>
      <c r="G153" s="127" t="n">
        <v>306876.438</v>
      </c>
      <c r="H153" s="128"/>
      <c r="I153" s="127" t="n">
        <v>338532.48</v>
      </c>
      <c r="J153" s="128"/>
      <c r="K153" s="128"/>
      <c r="L153" s="128"/>
      <c r="M153" s="127" t="n">
        <v>4365295.938</v>
      </c>
      <c r="N153" s="128"/>
      <c r="O153" s="128"/>
      <c r="P153" s="128"/>
      <c r="Q153" s="127" t="n">
        <v>2785652.784</v>
      </c>
      <c r="R153" s="127" t="n">
        <v>178395.372</v>
      </c>
      <c r="S153" s="127" t="n">
        <v>102716.298</v>
      </c>
      <c r="T153" s="127"/>
      <c r="U153" s="127" t="n">
        <f aca="false">(D153+E153+F153+G153+H153+I153+M153+O153+Q153+R153+S153)*2.14%</f>
        <v>186213.482226</v>
      </c>
      <c r="V153" s="125" t="n">
        <v>2024</v>
      </c>
      <c r="W153" s="290" t="s">
        <v>1078</v>
      </c>
      <c r="X153" s="290" t="s">
        <v>991</v>
      </c>
      <c r="Y153" s="291"/>
      <c r="AA153" s="251"/>
    </row>
    <row r="154" customFormat="false" ht="12.75" hidden="false" customHeight="true" outlineLevel="0" collapsed="false">
      <c r="A154" s="125" t="n">
        <v>7</v>
      </c>
      <c r="B154" s="126" t="s">
        <v>308</v>
      </c>
      <c r="C154" s="127" t="n">
        <f aca="false">D154+E154+F154+G154+H154+I154+K154+M154+O154+Q154+R154+S154+T154+U154</f>
        <v>50721448.1404565</v>
      </c>
      <c r="D154" s="127" t="n">
        <v>2415043.522</v>
      </c>
      <c r="E154" s="127" t="n">
        <v>7015490.202</v>
      </c>
      <c r="F154" s="128"/>
      <c r="G154" s="127" t="n">
        <v>1055879.671</v>
      </c>
      <c r="H154" s="128"/>
      <c r="I154" s="127" t="n">
        <v>1614816.372</v>
      </c>
      <c r="J154" s="128"/>
      <c r="K154" s="128"/>
      <c r="L154" s="128"/>
      <c r="M154" s="127" t="n">
        <v>13741561.735</v>
      </c>
      <c r="N154" s="128"/>
      <c r="O154" s="128"/>
      <c r="P154" s="128"/>
      <c r="Q154" s="127" t="n">
        <v>22388422.8888</v>
      </c>
      <c r="R154" s="127" t="n">
        <v>526240.069</v>
      </c>
      <c r="S154" s="127" t="n">
        <v>901296.412</v>
      </c>
      <c r="T154" s="127"/>
      <c r="U154" s="127" t="n">
        <f aca="false">(D154+E154+F154+G154+H154+I154+M154+O154+Q154+R154+S154)*2.14%</f>
        <v>1062697.26865652</v>
      </c>
      <c r="V154" s="125" t="n">
        <v>2024</v>
      </c>
      <c r="W154" s="290" t="s">
        <v>1075</v>
      </c>
      <c r="X154" s="290" t="s">
        <v>991</v>
      </c>
      <c r="Y154" s="291"/>
    </row>
    <row r="155" customFormat="false" ht="12.75" hidden="false" customHeight="true" outlineLevel="0" collapsed="false">
      <c r="A155" s="125" t="n">
        <v>8</v>
      </c>
      <c r="B155" s="126" t="s">
        <v>310</v>
      </c>
      <c r="C155" s="127" t="n">
        <f aca="false">D155+E155+F155+G155+H155+I155+K155+M155+O155+Q155+R155+S155+T155+U155</f>
        <v>46270357.8934002</v>
      </c>
      <c r="D155" s="127" t="n">
        <v>2203109.97</v>
      </c>
      <c r="E155" s="127" t="n">
        <v>6399841.77</v>
      </c>
      <c r="F155" s="128"/>
      <c r="G155" s="127" t="n">
        <v>963220.335</v>
      </c>
      <c r="H155" s="128"/>
      <c r="I155" s="127" t="n">
        <v>1473107.22</v>
      </c>
      <c r="J155" s="128"/>
      <c r="K155" s="128"/>
      <c r="L155" s="128"/>
      <c r="M155" s="127" t="n">
        <v>12535662.975</v>
      </c>
      <c r="N155" s="128"/>
      <c r="O155" s="128"/>
      <c r="P155" s="128"/>
      <c r="Q155" s="127" t="n">
        <v>20423713.788</v>
      </c>
      <c r="R155" s="127" t="n">
        <v>480059.565</v>
      </c>
      <c r="S155" s="127" t="n">
        <v>822202.62</v>
      </c>
      <c r="T155" s="127"/>
      <c r="U155" s="127" t="n">
        <f aca="false">(D155+E155+F155+G155+H155+I155+M155+O155+Q155+R155+S155)*2.14%</f>
        <v>969439.6504002</v>
      </c>
      <c r="V155" s="125" t="n">
        <v>2024</v>
      </c>
      <c r="W155" s="290" t="s">
        <v>1075</v>
      </c>
      <c r="X155" s="290" t="s">
        <v>991</v>
      </c>
      <c r="Y155" s="291"/>
    </row>
    <row r="156" customFormat="false" ht="12.75" hidden="false" customHeight="true" outlineLevel="0" collapsed="false">
      <c r="A156" s="125" t="n">
        <v>9</v>
      </c>
      <c r="B156" s="126" t="s">
        <v>311</v>
      </c>
      <c r="C156" s="127" t="n">
        <f aca="false">D156+E156+F156+G156+H156+I156+K156+M156+O156+Q156+R156+S156+T156+U156</f>
        <v>30181497.137095</v>
      </c>
      <c r="D156" s="127" t="n">
        <v>1888428.84</v>
      </c>
      <c r="E156" s="127" t="n">
        <v>4853173.25</v>
      </c>
      <c r="F156" s="128"/>
      <c r="G156" s="127" t="n">
        <v>823313.06</v>
      </c>
      <c r="H156" s="128"/>
      <c r="I156" s="127" t="n">
        <v>1138051.2</v>
      </c>
      <c r="J156" s="128"/>
      <c r="K156" s="128"/>
      <c r="L156" s="128"/>
      <c r="M156" s="127" t="n">
        <v>11365573.42</v>
      </c>
      <c r="N156" s="128"/>
      <c r="O156" s="127" t="n">
        <v>1796952.835</v>
      </c>
      <c r="P156" s="128"/>
      <c r="Q156" s="127" t="n">
        <v>7228730.78</v>
      </c>
      <c r="R156" s="127" t="n">
        <v>369261.47</v>
      </c>
      <c r="S156" s="127" t="n">
        <v>85660.57</v>
      </c>
      <c r="T156" s="127"/>
      <c r="U156" s="127" t="n">
        <f aca="false">(D156+E156+F156+G156+H156+I156+M156+O156+Q156+R156+S156)*2.14%</f>
        <v>632351.712095</v>
      </c>
      <c r="V156" s="125" t="n">
        <v>2024</v>
      </c>
      <c r="W156" s="290" t="s">
        <v>1074</v>
      </c>
      <c r="X156" s="290" t="s">
        <v>991</v>
      </c>
      <c r="Y156" s="291"/>
      <c r="AA156" s="251"/>
    </row>
    <row r="157" customFormat="false" ht="12.75" hidden="false" customHeight="true" outlineLevel="0" collapsed="false">
      <c r="A157" s="125" t="n">
        <v>10</v>
      </c>
      <c r="B157" s="126" t="s">
        <v>313</v>
      </c>
      <c r="C157" s="127" t="n">
        <f aca="false">D157+E157+F157+G157+H157+I157+K157+M157+O157+Q157+R157+S157+T157+U157</f>
        <v>15907540.185894</v>
      </c>
      <c r="D157" s="127" t="n">
        <v>1190917.488</v>
      </c>
      <c r="E157" s="128"/>
      <c r="F157" s="128"/>
      <c r="G157" s="127" t="n">
        <v>519213.592</v>
      </c>
      <c r="H157" s="128"/>
      <c r="I157" s="127" t="n">
        <v>717699.84</v>
      </c>
      <c r="J157" s="128"/>
      <c r="K157" s="128"/>
      <c r="L157" s="128"/>
      <c r="M157" s="127" t="n">
        <v>7167577.544</v>
      </c>
      <c r="N157" s="128"/>
      <c r="O157" s="127" t="n">
        <v>1133229.122</v>
      </c>
      <c r="P157" s="128"/>
      <c r="Q157" s="127" t="n">
        <v>4558721.896</v>
      </c>
      <c r="R157" s="127" t="n">
        <v>232870.804</v>
      </c>
      <c r="S157" s="127" t="n">
        <v>54020.924</v>
      </c>
      <c r="T157" s="127"/>
      <c r="U157" s="127" t="n">
        <f aca="false">(D157+E157+F157+G157+H157+I157+M157+O157+Q157+R157+S157)*2.14%</f>
        <v>333288.975894</v>
      </c>
      <c r="V157" s="125" t="n">
        <v>2024</v>
      </c>
      <c r="W157" s="290" t="s">
        <v>1079</v>
      </c>
      <c r="X157" s="290" t="s">
        <v>991</v>
      </c>
      <c r="Y157" s="291"/>
      <c r="AA157" s="251"/>
    </row>
    <row r="158" customFormat="false" ht="12.75" hidden="false" customHeight="true" outlineLevel="0" collapsed="false">
      <c r="A158" s="125" t="n">
        <v>11</v>
      </c>
      <c r="B158" s="126" t="s">
        <v>286</v>
      </c>
      <c r="C158" s="127" t="n">
        <f aca="false">D158+E158+F158+G158+H158+I158+K158+M158+O158+Q158+R158+S158+T158+U158</f>
        <v>9551210.128524</v>
      </c>
      <c r="D158" s="127" t="n">
        <v>1057603.53</v>
      </c>
      <c r="E158" s="128"/>
      <c r="F158" s="128"/>
      <c r="G158" s="127" t="n">
        <v>312844.49</v>
      </c>
      <c r="H158" s="128"/>
      <c r="I158" s="127"/>
      <c r="J158" s="128"/>
      <c r="K158" s="128"/>
      <c r="L158" s="128"/>
      <c r="M158" s="127" t="n">
        <v>6789205.73</v>
      </c>
      <c r="N158" s="128"/>
      <c r="O158" s="127"/>
      <c r="P158" s="128"/>
      <c r="Q158" s="127" t="n">
        <v>962034.59</v>
      </c>
      <c r="R158" s="127" t="n">
        <v>229408.32</v>
      </c>
      <c r="S158" s="127"/>
      <c r="T158" s="127"/>
      <c r="U158" s="127" t="n">
        <f aca="false">(D158+E158+F158+G158+H158+I158+M158+O158+Q158+R158+S158)*2.14%</f>
        <v>200113.468524</v>
      </c>
      <c r="V158" s="125" t="n">
        <v>2024</v>
      </c>
      <c r="W158" s="324"/>
      <c r="X158" s="324"/>
      <c r="Y158" s="291"/>
      <c r="AA158" s="251"/>
    </row>
    <row r="159" customFormat="false" ht="12.75" hidden="false" customHeight="true" outlineLevel="0" collapsed="false">
      <c r="A159" s="125" t="n">
        <v>12</v>
      </c>
      <c r="B159" s="126" t="s">
        <v>284</v>
      </c>
      <c r="C159" s="127" t="n">
        <f aca="false">D159+E159+F159+G159+H159+I159+K159+M159+O159+Q159+R159+S159+T159+U159</f>
        <v>13924649.095502</v>
      </c>
      <c r="D159" s="127" t="n">
        <v>1542485.68</v>
      </c>
      <c r="E159" s="128"/>
      <c r="F159" s="128"/>
      <c r="G159" s="127" t="n">
        <v>456275.08</v>
      </c>
      <c r="H159" s="128"/>
      <c r="I159" s="128"/>
      <c r="J159" s="128"/>
      <c r="K159" s="128"/>
      <c r="L159" s="128"/>
      <c r="M159" s="127" t="n">
        <v>9901869.94</v>
      </c>
      <c r="N159" s="128"/>
      <c r="O159" s="127"/>
      <c r="P159" s="128"/>
      <c r="Q159" s="127" t="n">
        <v>1403101.01</v>
      </c>
      <c r="R159" s="127" t="n">
        <v>329173.22</v>
      </c>
      <c r="S159" s="128"/>
      <c r="T159" s="127"/>
      <c r="U159" s="127" t="n">
        <f aca="false">(D159+E159+F159+G159+H159+I159+M159+O159+Q159+R159+S159)*2.14%</f>
        <v>291744.165502</v>
      </c>
      <c r="V159" s="125" t="n">
        <v>2024</v>
      </c>
      <c r="W159" s="324"/>
      <c r="X159" s="324"/>
      <c r="Y159" s="291"/>
      <c r="AA159" s="251"/>
    </row>
    <row r="160" customFormat="false" ht="12.75" hidden="false" customHeight="true" outlineLevel="0" collapsed="false">
      <c r="A160" s="125" t="n">
        <v>13</v>
      </c>
      <c r="B160" s="126" t="s">
        <v>288</v>
      </c>
      <c r="C160" s="127" t="n">
        <f aca="false">D160+E160+F160+G160+H160+I160+K160+M160+O160+Q160+R160+S160+T160+U160</f>
        <v>9396770.005434</v>
      </c>
      <c r="D160" s="127" t="n">
        <v>1040915.51</v>
      </c>
      <c r="E160" s="128"/>
      <c r="F160" s="128"/>
      <c r="G160" s="127" t="n">
        <v>307908.08</v>
      </c>
      <c r="H160" s="128"/>
      <c r="I160" s="127"/>
      <c r="J160" s="128"/>
      <c r="K160" s="128"/>
      <c r="L160" s="128"/>
      <c r="M160" s="127" t="n">
        <v>6682078.22</v>
      </c>
      <c r="N160" s="128"/>
      <c r="O160" s="127"/>
      <c r="P160" s="128"/>
      <c r="Q160" s="127" t="n">
        <v>946854.56</v>
      </c>
      <c r="R160" s="127" t="n">
        <v>222135.94</v>
      </c>
      <c r="S160" s="127"/>
      <c r="T160" s="127"/>
      <c r="U160" s="127" t="n">
        <f aca="false">(D160+E160+F160+G160+H160+I160+M160+O160+Q160+R160+S160)*2.14%</f>
        <v>196877.695434</v>
      </c>
      <c r="V160" s="125" t="n">
        <v>2024</v>
      </c>
      <c r="W160" s="324"/>
      <c r="X160" s="324"/>
      <c r="Y160" s="291"/>
      <c r="AA160" s="251"/>
    </row>
    <row r="161" customFormat="false" ht="12.75" hidden="false" customHeight="true" outlineLevel="0" collapsed="false">
      <c r="A161" s="154" t="s">
        <v>315</v>
      </c>
      <c r="B161" s="154"/>
      <c r="C161" s="143" t="n">
        <f aca="false">SUM(C148:C160)</f>
        <v>286053842.979331</v>
      </c>
      <c r="D161" s="143" t="n">
        <f aca="false">SUM(D148:D160)</f>
        <v>18884625.124</v>
      </c>
      <c r="E161" s="143" t="n">
        <f aca="false">SUM(E148:E160)</f>
        <v>28267564.222</v>
      </c>
      <c r="F161" s="143" t="n">
        <f aca="false">SUM(F148:F160)</f>
        <v>0</v>
      </c>
      <c r="G161" s="143" t="n">
        <f aca="false">SUM(G148:G160)</f>
        <v>6937092.784</v>
      </c>
      <c r="H161" s="143" t="n">
        <f aca="false">SUM(H148:H160)</f>
        <v>0</v>
      </c>
      <c r="I161" s="143" t="n">
        <f aca="false">SUM(I148:I160)</f>
        <v>8311564.872</v>
      </c>
      <c r="J161" s="143" t="n">
        <f aca="false">SUM(J148:J160)</f>
        <v>0</v>
      </c>
      <c r="K161" s="143" t="n">
        <f aca="false">SUM(K148:K160)</f>
        <v>0</v>
      </c>
      <c r="L161" s="143" t="n">
        <f aca="false">SUM(L148:L160)</f>
        <v>0</v>
      </c>
      <c r="M161" s="143" t="n">
        <f aca="false">SUM(M148:M160)</f>
        <v>115021480.618</v>
      </c>
      <c r="N161" s="143" t="n">
        <f aca="false">SUM(N148:N160)</f>
        <v>0</v>
      </c>
      <c r="O161" s="143" t="n">
        <f aca="false">SUM(O148:O160)</f>
        <v>8725083.898</v>
      </c>
      <c r="P161" s="143" t="n">
        <f aca="false">SUM(P148:P160)</f>
        <v>0</v>
      </c>
      <c r="Q161" s="143" t="n">
        <f aca="false">SUM(Q148:Q160)</f>
        <v>87723002.7968</v>
      </c>
      <c r="R161" s="143" t="n">
        <f aca="false">SUM(R148:R160)</f>
        <v>3996217.818</v>
      </c>
      <c r="S161" s="143" t="n">
        <f aca="false">SUM(S148:S160)</f>
        <v>2193915.135</v>
      </c>
      <c r="T161" s="143" t="n">
        <f aca="false">SUM(T148:T160)</f>
        <v>0</v>
      </c>
      <c r="U161" s="143" t="n">
        <f aca="false">SUM(U148:U160)</f>
        <v>5993295.71153092</v>
      </c>
      <c r="V161" s="165"/>
      <c r="Y161" s="291"/>
    </row>
    <row r="162" customFormat="false" ht="12.75" hidden="false" customHeight="true" outlineLevel="0" collapsed="false">
      <c r="A162" s="164" t="s">
        <v>316</v>
      </c>
      <c r="B162" s="164"/>
      <c r="C162" s="139" t="n">
        <f aca="false">C144+C147+C161</f>
        <v>310090100.040297</v>
      </c>
      <c r="D162" s="139" t="n">
        <f aca="false">D144+D147+D161</f>
        <v>20201826.636</v>
      </c>
      <c r="E162" s="139" t="n">
        <f aca="false">E144+E147+E161</f>
        <v>31628214.606</v>
      </c>
      <c r="F162" s="139" t="n">
        <f aca="false">F144+F147+F161</f>
        <v>0</v>
      </c>
      <c r="G162" s="139" t="n">
        <f aca="false">G144+G147+G161</f>
        <v>7348252.456</v>
      </c>
      <c r="H162" s="139" t="n">
        <f aca="false">H144+H147+H161</f>
        <v>0</v>
      </c>
      <c r="I162" s="139" t="n">
        <f aca="false">I144+I147+I161</f>
        <v>8765137.992</v>
      </c>
      <c r="J162" s="139" t="n">
        <f aca="false">J144+J147+J161</f>
        <v>0</v>
      </c>
      <c r="K162" s="139" t="n">
        <f aca="false">K144+K147+K161</f>
        <v>0</v>
      </c>
      <c r="L162" s="139" t="n">
        <f aca="false">L144+L147+L161</f>
        <v>0</v>
      </c>
      <c r="M162" s="139" t="n">
        <f aca="false">M144+M147+M161</f>
        <v>125501279.426</v>
      </c>
      <c r="N162" s="139" t="n">
        <f aca="false">N144+N147+N161</f>
        <v>0</v>
      </c>
      <c r="O162" s="139" t="n">
        <f aca="false">O144+O147+O161</f>
        <v>8725083.898</v>
      </c>
      <c r="P162" s="139" t="n">
        <f aca="false">P144+P147+P161</f>
        <v>0</v>
      </c>
      <c r="Q162" s="139" t="n">
        <f aca="false">Q144+Q147+Q161</f>
        <v>94697485.5968</v>
      </c>
      <c r="R162" s="139" t="n">
        <f aca="false">R144+R147+R161</f>
        <v>4394388.186</v>
      </c>
      <c r="S162" s="139" t="n">
        <f aca="false">S144+S147+S161</f>
        <v>2331536.647</v>
      </c>
      <c r="T162" s="139" t="n">
        <f aca="false">T144+T147+T161</f>
        <v>0</v>
      </c>
      <c r="U162" s="233" t="n">
        <f aca="false">U144+U147+U161</f>
        <v>6496894.59649732</v>
      </c>
      <c r="V162" s="167"/>
      <c r="Y162" s="291"/>
    </row>
    <row r="163" customFormat="false" ht="12.75" hidden="false" customHeight="true" outlineLevel="0" collapsed="false">
      <c r="A163" s="148" t="s">
        <v>317</v>
      </c>
      <c r="B163" s="148"/>
      <c r="C163" s="127"/>
      <c r="D163" s="127"/>
      <c r="E163" s="127"/>
      <c r="F163" s="127"/>
      <c r="G163" s="127"/>
      <c r="H163" s="127"/>
      <c r="I163" s="127"/>
      <c r="J163" s="133"/>
      <c r="K163" s="133"/>
      <c r="L163" s="149"/>
      <c r="M163" s="127"/>
      <c r="N163" s="133"/>
      <c r="O163" s="133"/>
      <c r="P163" s="127"/>
      <c r="Q163" s="127"/>
      <c r="R163" s="127"/>
      <c r="S163" s="127"/>
      <c r="T163" s="127"/>
      <c r="U163" s="311"/>
      <c r="V163" s="125"/>
      <c r="Y163" s="291"/>
    </row>
    <row r="164" customFormat="false" ht="12.75" hidden="false" customHeight="true" outlineLevel="0" collapsed="false">
      <c r="A164" s="328"/>
      <c r="B164" s="329"/>
      <c r="C164" s="127"/>
      <c r="D164" s="127"/>
      <c r="E164" s="127"/>
      <c r="F164" s="127"/>
      <c r="G164" s="127"/>
      <c r="H164" s="127"/>
      <c r="I164" s="127"/>
      <c r="J164" s="133"/>
      <c r="K164" s="133"/>
      <c r="L164" s="149"/>
      <c r="M164" s="127"/>
      <c r="N164" s="133"/>
      <c r="O164" s="133"/>
      <c r="P164" s="127"/>
      <c r="Q164" s="127"/>
      <c r="R164" s="127"/>
      <c r="S164" s="127"/>
      <c r="T164" s="127"/>
      <c r="U164" s="311"/>
      <c r="V164" s="125"/>
      <c r="Y164" s="291"/>
    </row>
    <row r="165" s="173" customFormat="true" ht="12.75" hidden="false" customHeight="true" outlineLevel="0" collapsed="false">
      <c r="A165" s="154" t="s">
        <v>322</v>
      </c>
      <c r="B165" s="154"/>
      <c r="C165" s="143" t="n">
        <v>0</v>
      </c>
      <c r="D165" s="143" t="n">
        <v>0</v>
      </c>
      <c r="E165" s="143" t="n">
        <v>0</v>
      </c>
      <c r="F165" s="143" t="n">
        <v>0</v>
      </c>
      <c r="G165" s="143" t="n">
        <v>0</v>
      </c>
      <c r="H165" s="143" t="n">
        <v>0</v>
      </c>
      <c r="I165" s="143" t="n">
        <v>0</v>
      </c>
      <c r="J165" s="143" t="n">
        <v>0</v>
      </c>
      <c r="K165" s="143" t="n">
        <v>0</v>
      </c>
      <c r="L165" s="143" t="n">
        <v>0</v>
      </c>
      <c r="M165" s="143" t="n">
        <v>0</v>
      </c>
      <c r="N165" s="143" t="n">
        <v>0</v>
      </c>
      <c r="O165" s="143" t="n">
        <v>0</v>
      </c>
      <c r="P165" s="143" t="n">
        <v>0</v>
      </c>
      <c r="Q165" s="143" t="n">
        <v>0</v>
      </c>
      <c r="R165" s="143" t="n">
        <v>0</v>
      </c>
      <c r="S165" s="143" t="n">
        <v>0</v>
      </c>
      <c r="T165" s="143" t="n">
        <v>0</v>
      </c>
      <c r="U165" s="143" t="n">
        <v>0</v>
      </c>
      <c r="V165" s="165"/>
      <c r="W165" s="186"/>
      <c r="X165" s="186"/>
      <c r="Y165" s="291"/>
      <c r="Z165" s="155"/>
      <c r="AA165" s="155"/>
      <c r="AB165" s="155"/>
      <c r="AC165" s="155"/>
      <c r="AD165" s="155"/>
      <c r="AE165" s="155"/>
      <c r="AF165" s="155"/>
      <c r="AG165" s="155"/>
      <c r="AH165" s="155"/>
      <c r="AI165" s="155"/>
      <c r="AJ165" s="155"/>
      <c r="AK165" s="155"/>
      <c r="AL165" s="155"/>
      <c r="AM165" s="155"/>
      <c r="AN165" s="155"/>
      <c r="AO165" s="155"/>
      <c r="AP165" s="155"/>
      <c r="AQ165" s="155"/>
      <c r="AR165" s="155"/>
      <c r="AS165" s="155"/>
      <c r="AT165" s="155"/>
      <c r="AU165" s="155"/>
      <c r="AV165" s="155"/>
      <c r="AW165" s="155"/>
      <c r="AX165" s="155"/>
      <c r="AY165" s="155"/>
      <c r="AZ165" s="155"/>
      <c r="BA165" s="155"/>
      <c r="BB165" s="155"/>
      <c r="BC165" s="155"/>
      <c r="BD165" s="155"/>
      <c r="BE165" s="155"/>
      <c r="BF165" s="155"/>
      <c r="BG165" s="155"/>
      <c r="BH165" s="155"/>
      <c r="BI165" s="155"/>
      <c r="BJ165" s="155"/>
      <c r="BK165" s="155"/>
      <c r="BL165" s="155"/>
      <c r="BM165" s="155"/>
      <c r="BN165" s="155"/>
      <c r="BO165" s="155"/>
      <c r="BP165" s="155"/>
      <c r="BQ165" s="155"/>
      <c r="BR165" s="155"/>
      <c r="BS165" s="155"/>
      <c r="BT165" s="155"/>
      <c r="BU165" s="155"/>
      <c r="BV165" s="155"/>
      <c r="BW165" s="155"/>
      <c r="BX165" s="155"/>
      <c r="BY165" s="155"/>
      <c r="BZ165" s="155"/>
      <c r="CA165" s="155"/>
      <c r="CB165" s="155"/>
      <c r="CC165" s="155"/>
      <c r="CD165" s="155"/>
      <c r="CE165" s="155"/>
      <c r="CF165" s="155"/>
      <c r="CG165" s="155"/>
      <c r="CH165" s="155"/>
      <c r="CI165" s="155"/>
      <c r="CJ165" s="155"/>
      <c r="CK165" s="155"/>
      <c r="CL165" s="155"/>
      <c r="CM165" s="155"/>
      <c r="CN165" s="155"/>
      <c r="CO165" s="155"/>
      <c r="CP165" s="155"/>
      <c r="CQ165" s="155"/>
      <c r="CR165" s="155"/>
      <c r="CS165" s="155"/>
      <c r="CT165" s="155"/>
      <c r="CU165" s="155"/>
      <c r="CV165" s="155"/>
      <c r="CW165" s="155"/>
      <c r="CX165" s="155"/>
      <c r="CY165" s="155"/>
      <c r="CZ165" s="155"/>
      <c r="DA165" s="155"/>
      <c r="DB165" s="155"/>
      <c r="DC165" s="155"/>
      <c r="DD165" s="155"/>
      <c r="DE165" s="155"/>
      <c r="DF165" s="155"/>
      <c r="DG165" s="155"/>
      <c r="DH165" s="155"/>
      <c r="DI165" s="155"/>
      <c r="DJ165" s="155"/>
      <c r="DK165" s="155"/>
      <c r="DL165" s="155"/>
      <c r="DM165" s="155"/>
      <c r="DN165" s="155"/>
      <c r="DO165" s="155"/>
      <c r="DP165" s="155"/>
      <c r="DQ165" s="155"/>
      <c r="DR165" s="155"/>
      <c r="DS165" s="155"/>
      <c r="DT165" s="155"/>
      <c r="DU165" s="155"/>
      <c r="DV165" s="155"/>
      <c r="DW165" s="155"/>
      <c r="DX165" s="155"/>
      <c r="DY165" s="155"/>
      <c r="DZ165" s="155"/>
      <c r="EA165" s="155"/>
      <c r="EB165" s="155"/>
      <c r="EC165" s="155"/>
      <c r="ED165" s="155"/>
      <c r="EE165" s="155"/>
      <c r="EF165" s="155"/>
      <c r="EG165" s="155"/>
      <c r="EH165" s="155"/>
      <c r="EI165" s="155"/>
      <c r="EJ165" s="155"/>
      <c r="EK165" s="155"/>
      <c r="EL165" s="155"/>
      <c r="EM165" s="155"/>
      <c r="EN165" s="155"/>
      <c r="EO165" s="155"/>
      <c r="EP165" s="155"/>
      <c r="EQ165" s="155"/>
      <c r="ER165" s="155"/>
    </row>
    <row r="166" customFormat="false" ht="12.75" hidden="false" customHeight="true" outlineLevel="0" collapsed="false">
      <c r="A166" s="330" t="n">
        <v>1</v>
      </c>
      <c r="B166" s="126" t="s">
        <v>931</v>
      </c>
      <c r="C166" s="127" t="n">
        <f aca="false">D166+E166+F166+G166+H166+I166+K166+M166+O166+Q166+R166+S166+T166+U166</f>
        <v>8827108.19919</v>
      </c>
      <c r="D166" s="127" t="n">
        <v>882713.61</v>
      </c>
      <c r="E166" s="127"/>
      <c r="F166" s="127"/>
      <c r="G166" s="127"/>
      <c r="H166" s="127"/>
      <c r="I166" s="127"/>
      <c r="J166" s="133"/>
      <c r="K166" s="133"/>
      <c r="L166" s="149" t="n">
        <v>280</v>
      </c>
      <c r="M166" s="127" t="n">
        <v>4800678.975</v>
      </c>
      <c r="N166" s="133"/>
      <c r="O166" s="127"/>
      <c r="P166" s="127" t="n">
        <v>300</v>
      </c>
      <c r="Q166" s="127" t="n">
        <v>2809756.89</v>
      </c>
      <c r="R166" s="127" t="n">
        <v>149016.375</v>
      </c>
      <c r="S166" s="127"/>
      <c r="T166" s="127"/>
      <c r="U166" s="127" t="n">
        <f aca="false">(D166+E166+F166+G166+H166+I166+M166+O166+Q166+R166+S166)*2.14%</f>
        <v>184942.34919</v>
      </c>
      <c r="V166" s="125" t="n">
        <v>2023</v>
      </c>
      <c r="W166" s="290" t="s">
        <v>1083</v>
      </c>
      <c r="X166" s="290" t="s">
        <v>932</v>
      </c>
      <c r="Y166" s="291"/>
    </row>
    <row r="167" customFormat="false" ht="12.75" hidden="false" customHeight="true" outlineLevel="0" collapsed="false">
      <c r="A167" s="330" t="n">
        <v>2</v>
      </c>
      <c r="B167" s="126" t="s">
        <v>933</v>
      </c>
      <c r="C167" s="127" t="n">
        <f aca="false">D167+E167+F167+G167+H167+I167+K167+M167+O167+Q167+R167+S167+T167+U167</f>
        <v>8827108.19919</v>
      </c>
      <c r="D167" s="127" t="n">
        <v>882713.61</v>
      </c>
      <c r="E167" s="127"/>
      <c r="F167" s="127"/>
      <c r="G167" s="127"/>
      <c r="H167" s="127"/>
      <c r="I167" s="127"/>
      <c r="J167" s="133"/>
      <c r="K167" s="133"/>
      <c r="L167" s="149" t="n">
        <v>280</v>
      </c>
      <c r="M167" s="127" t="n">
        <v>4800678.975</v>
      </c>
      <c r="N167" s="133"/>
      <c r="O167" s="127"/>
      <c r="P167" s="127" t="n">
        <v>300</v>
      </c>
      <c r="Q167" s="127" t="n">
        <v>2809756.89</v>
      </c>
      <c r="R167" s="127" t="n">
        <v>149016.375</v>
      </c>
      <c r="S167" s="127"/>
      <c r="T167" s="127"/>
      <c r="U167" s="127" t="n">
        <f aca="false">(D167+E167+F167+G167+H167+I167+M167+O167+Q167+R167+S167)*2.14%</f>
        <v>184942.34919</v>
      </c>
      <c r="V167" s="125" t="n">
        <v>2023</v>
      </c>
      <c r="W167" s="290" t="s">
        <v>1083</v>
      </c>
      <c r="X167" s="290" t="s">
        <v>932</v>
      </c>
      <c r="Y167" s="291"/>
    </row>
    <row r="168" s="173" customFormat="true" ht="12.75" hidden="false" customHeight="true" outlineLevel="0" collapsed="false">
      <c r="A168" s="154" t="s">
        <v>325</v>
      </c>
      <c r="B168" s="154"/>
      <c r="C168" s="143" t="n">
        <f aca="false">SUM(C166:C167)</f>
        <v>17654216.39838</v>
      </c>
      <c r="D168" s="143" t="n">
        <f aca="false">SUM(D166:D167)</f>
        <v>1765427.22</v>
      </c>
      <c r="E168" s="143" t="n">
        <f aca="false">SUM(E166:E167)</f>
        <v>0</v>
      </c>
      <c r="F168" s="143" t="n">
        <f aca="false">SUM(F166:F167)</f>
        <v>0</v>
      </c>
      <c r="G168" s="143" t="n">
        <f aca="false">SUM(G166:G167)</f>
        <v>0</v>
      </c>
      <c r="H168" s="143" t="n">
        <f aca="false">SUM(H166:H167)</f>
        <v>0</v>
      </c>
      <c r="I168" s="143" t="n">
        <f aca="false">SUM(I166:I167)</f>
        <v>0</v>
      </c>
      <c r="J168" s="143" t="n">
        <f aca="false">SUM(J166:J167)</f>
        <v>0</v>
      </c>
      <c r="K168" s="143" t="n">
        <f aca="false">SUM(K166:K167)</f>
        <v>0</v>
      </c>
      <c r="L168" s="143" t="n">
        <f aca="false">SUM(L166:L167)</f>
        <v>560</v>
      </c>
      <c r="M168" s="143" t="n">
        <f aca="false">SUM(M166:M167)</f>
        <v>9601357.95</v>
      </c>
      <c r="N168" s="143" t="n">
        <f aca="false">SUM(N166:N167)</f>
        <v>0</v>
      </c>
      <c r="O168" s="143" t="n">
        <f aca="false">SUM(O166:O167)</f>
        <v>0</v>
      </c>
      <c r="P168" s="143" t="n">
        <f aca="false">SUM(P166:P167)</f>
        <v>600</v>
      </c>
      <c r="Q168" s="143" t="n">
        <f aca="false">SUM(Q166:Q167)</f>
        <v>5619513.78</v>
      </c>
      <c r="R168" s="143" t="n">
        <f aca="false">SUM(R166:R167)</f>
        <v>298032.75</v>
      </c>
      <c r="S168" s="143" t="n">
        <f aca="false">SUM(S166:S167)</f>
        <v>0</v>
      </c>
      <c r="T168" s="143" t="n">
        <f aca="false">SUM(T166:T167)</f>
        <v>0</v>
      </c>
      <c r="U168" s="143" t="n">
        <f aca="false">SUM(U166:U167)</f>
        <v>369884.69838</v>
      </c>
      <c r="V168" s="165"/>
      <c r="W168" s="186"/>
      <c r="X168" s="186"/>
      <c r="Y168" s="291"/>
      <c r="Z168" s="155"/>
      <c r="AA168" s="155"/>
      <c r="AB168" s="155"/>
      <c r="AC168" s="155"/>
      <c r="AD168" s="155"/>
      <c r="AE168" s="155"/>
      <c r="AF168" s="155"/>
      <c r="AG168" s="155"/>
      <c r="AH168" s="155"/>
      <c r="AI168" s="155"/>
      <c r="AJ168" s="155"/>
      <c r="AK168" s="155"/>
      <c r="AL168" s="155"/>
      <c r="AM168" s="155"/>
      <c r="AN168" s="155"/>
      <c r="AO168" s="155"/>
      <c r="AP168" s="155"/>
      <c r="AQ168" s="155"/>
      <c r="AR168" s="155"/>
      <c r="AS168" s="155"/>
      <c r="AT168" s="155"/>
      <c r="AU168" s="155"/>
      <c r="AV168" s="155"/>
      <c r="AW168" s="155"/>
      <c r="AX168" s="155"/>
      <c r="AY168" s="155"/>
      <c r="AZ168" s="155"/>
      <c r="BA168" s="155"/>
      <c r="BB168" s="155"/>
      <c r="BC168" s="155"/>
      <c r="BD168" s="155"/>
      <c r="BE168" s="155"/>
      <c r="BF168" s="155"/>
      <c r="BG168" s="155"/>
      <c r="BH168" s="155"/>
      <c r="BI168" s="155"/>
      <c r="BJ168" s="155"/>
      <c r="BK168" s="155"/>
      <c r="BL168" s="155"/>
      <c r="BM168" s="155"/>
      <c r="BN168" s="155"/>
      <c r="BO168" s="155"/>
      <c r="BP168" s="155"/>
      <c r="BQ168" s="155"/>
      <c r="BR168" s="155"/>
      <c r="BS168" s="155"/>
      <c r="BT168" s="155"/>
      <c r="BU168" s="155"/>
      <c r="BV168" s="155"/>
      <c r="BW168" s="155"/>
      <c r="BX168" s="155"/>
      <c r="BY168" s="155"/>
      <c r="BZ168" s="155"/>
      <c r="CA168" s="155"/>
      <c r="CB168" s="155"/>
      <c r="CC168" s="155"/>
      <c r="CD168" s="155"/>
      <c r="CE168" s="155"/>
      <c r="CF168" s="155"/>
      <c r="CG168" s="155"/>
      <c r="CH168" s="155"/>
      <c r="CI168" s="155"/>
      <c r="CJ168" s="155"/>
      <c r="CK168" s="155"/>
      <c r="CL168" s="155"/>
      <c r="CM168" s="155"/>
      <c r="CN168" s="155"/>
      <c r="CO168" s="155"/>
      <c r="CP168" s="155"/>
      <c r="CQ168" s="155"/>
      <c r="CR168" s="155"/>
      <c r="CS168" s="155"/>
      <c r="CT168" s="155"/>
      <c r="CU168" s="155"/>
      <c r="CV168" s="155"/>
      <c r="CW168" s="155"/>
      <c r="CX168" s="155"/>
      <c r="CY168" s="155"/>
      <c r="CZ168" s="155"/>
      <c r="DA168" s="155"/>
      <c r="DB168" s="155"/>
      <c r="DC168" s="155"/>
      <c r="DD168" s="155"/>
      <c r="DE168" s="155"/>
      <c r="DF168" s="155"/>
      <c r="DG168" s="155"/>
      <c r="DH168" s="155"/>
      <c r="DI168" s="155"/>
      <c r="DJ168" s="155"/>
      <c r="DK168" s="155"/>
      <c r="DL168" s="155"/>
      <c r="DM168" s="155"/>
      <c r="DN168" s="155"/>
      <c r="DO168" s="155"/>
      <c r="DP168" s="155"/>
      <c r="DQ168" s="155"/>
      <c r="DR168" s="155"/>
      <c r="DS168" s="155"/>
      <c r="DT168" s="155"/>
      <c r="DU168" s="155"/>
      <c r="DV168" s="155"/>
      <c r="DW168" s="155"/>
      <c r="DX168" s="155"/>
      <c r="DY168" s="155"/>
      <c r="DZ168" s="155"/>
      <c r="EA168" s="155"/>
      <c r="EB168" s="155"/>
      <c r="EC168" s="155"/>
      <c r="ED168" s="155"/>
      <c r="EE168" s="155"/>
      <c r="EF168" s="155"/>
      <c r="EG168" s="155"/>
      <c r="EH168" s="155"/>
      <c r="EI168" s="155"/>
      <c r="EJ168" s="155"/>
      <c r="EK168" s="155"/>
      <c r="EL168" s="155"/>
      <c r="EM168" s="155"/>
      <c r="EN168" s="155"/>
      <c r="EO168" s="155"/>
      <c r="EP168" s="155"/>
      <c r="EQ168" s="155"/>
      <c r="ER168" s="155"/>
    </row>
    <row r="169" s="155" customFormat="true" ht="12.75" hidden="false" customHeight="true" outlineLevel="0" collapsed="false">
      <c r="A169" s="330" t="n">
        <v>1</v>
      </c>
      <c r="B169" s="156" t="s">
        <v>1086</v>
      </c>
      <c r="C169" s="127" t="n">
        <f aca="false">D169+E169+F169+G169+H169+I169+K169+M169+O169+Q169+R169+S169+T169+U169</f>
        <v>21939782.183525</v>
      </c>
      <c r="D169" s="127" t="n">
        <v>1017933.077</v>
      </c>
      <c r="E169" s="127" t="n">
        <v>4717059.558</v>
      </c>
      <c r="F169" s="127"/>
      <c r="G169" s="127"/>
      <c r="H169" s="127"/>
      <c r="I169" s="127"/>
      <c r="J169" s="127"/>
      <c r="K169" s="127"/>
      <c r="L169" s="127"/>
      <c r="M169" s="127" t="n">
        <v>9211395.237</v>
      </c>
      <c r="N169" s="127"/>
      <c r="O169" s="127"/>
      <c r="P169" s="127"/>
      <c r="Q169" s="127" t="n">
        <v>6219270.712</v>
      </c>
      <c r="R169" s="127" t="n">
        <v>314449.291</v>
      </c>
      <c r="S169" s="127"/>
      <c r="T169" s="127"/>
      <c r="U169" s="127" t="n">
        <f aca="false">(D169+E169+F169+G169+H169+I169+M169+O169+Q169+R169+S169)*2.14%</f>
        <v>459674.308525</v>
      </c>
      <c r="V169" s="125" t="n">
        <v>2024</v>
      </c>
      <c r="W169" s="290" t="s">
        <v>1087</v>
      </c>
      <c r="X169" s="290" t="s">
        <v>1030</v>
      </c>
      <c r="Y169" s="291"/>
    </row>
    <row r="170" s="155" customFormat="true" ht="12.75" hidden="false" customHeight="true" outlineLevel="0" collapsed="false">
      <c r="A170" s="330" t="n">
        <v>2</v>
      </c>
      <c r="B170" s="156" t="s">
        <v>1088</v>
      </c>
      <c r="C170" s="127" t="n">
        <f aca="false">D170+E170+F170+G170+H170+I170+K170+M170+O170+Q170+R170+S170+T170+U170</f>
        <v>20287162.9004952</v>
      </c>
      <c r="D170" s="127" t="n">
        <v>1291718.888</v>
      </c>
      <c r="E170" s="127" t="n">
        <v>3980347.568</v>
      </c>
      <c r="F170" s="127"/>
      <c r="G170" s="127" t="n">
        <v>484269.944</v>
      </c>
      <c r="H170" s="127"/>
      <c r="I170" s="127" t="n">
        <v>646287.408</v>
      </c>
      <c r="J170" s="127"/>
      <c r="K170" s="127"/>
      <c r="L170" s="127"/>
      <c r="M170" s="127" t="n">
        <v>7025073.18</v>
      </c>
      <c r="N170" s="127"/>
      <c r="O170" s="127"/>
      <c r="P170" s="127"/>
      <c r="Q170" s="127" t="n">
        <v>4111657.512</v>
      </c>
      <c r="R170" s="127" t="n">
        <v>2190659.476</v>
      </c>
      <c r="S170" s="127" t="n">
        <v>132099.692</v>
      </c>
      <c r="T170" s="127"/>
      <c r="U170" s="127" t="n">
        <f aca="false">(D170+E170+F170+G170+H170+I170+M170+O170+Q170+R170+S170)*2.14%</f>
        <v>425049.2324952</v>
      </c>
      <c r="V170" s="125" t="n">
        <v>2024</v>
      </c>
      <c r="W170" s="290" t="s">
        <v>1089</v>
      </c>
      <c r="X170" s="290" t="s">
        <v>1030</v>
      </c>
      <c r="Y170" s="291"/>
    </row>
    <row r="171" s="155" customFormat="true" ht="12.75" hidden="false" customHeight="true" outlineLevel="0" collapsed="false">
      <c r="A171" s="330" t="n">
        <v>3</v>
      </c>
      <c r="B171" s="331" t="s">
        <v>1084</v>
      </c>
      <c r="C171" s="127" t="n">
        <f aca="false">D171+E171+F171+G171+H171+I171+K171+M171+O171+Q171+R171+S171+T171+U171</f>
        <v>24492098.2313</v>
      </c>
      <c r="D171" s="120" t="n">
        <v>1204034.8313</v>
      </c>
      <c r="E171" s="127" t="n">
        <v>2789723.68</v>
      </c>
      <c r="F171" s="127"/>
      <c r="G171" s="127" t="n">
        <v>676587.82</v>
      </c>
      <c r="H171" s="127"/>
      <c r="I171" s="127" t="n">
        <v>684915.24</v>
      </c>
      <c r="J171" s="127"/>
      <c r="K171" s="127"/>
      <c r="L171" s="127"/>
      <c r="M171" s="127" t="n">
        <v>10895451.74</v>
      </c>
      <c r="N171" s="127"/>
      <c r="O171" s="127"/>
      <c r="P171" s="127"/>
      <c r="Q171" s="127" t="n">
        <v>7356297.51</v>
      </c>
      <c r="R171" s="127" t="n">
        <v>371937.91</v>
      </c>
      <c r="S171" s="127"/>
      <c r="T171" s="127"/>
      <c r="U171" s="127" t="n">
        <v>513149.5</v>
      </c>
      <c r="V171" s="125" t="n">
        <v>2024</v>
      </c>
      <c r="W171" s="324"/>
      <c r="X171" s="324"/>
      <c r="Y171" s="291"/>
    </row>
    <row r="172" s="173" customFormat="true" ht="12.75" hidden="false" customHeight="true" outlineLevel="0" collapsed="false">
      <c r="A172" s="154" t="s">
        <v>328</v>
      </c>
      <c r="B172" s="154"/>
      <c r="C172" s="143" t="n">
        <f aca="false">SUM(C169:C171)</f>
        <v>66719043.3153202</v>
      </c>
      <c r="D172" s="143" t="n">
        <f aca="false">SUM(D169:D171)</f>
        <v>3513686.7963</v>
      </c>
      <c r="E172" s="143" t="n">
        <f aca="false">SUM(E169:E171)</f>
        <v>11487130.806</v>
      </c>
      <c r="F172" s="143" t="n">
        <f aca="false">SUM(F169:F171)</f>
        <v>0</v>
      </c>
      <c r="G172" s="143" t="n">
        <f aca="false">SUM(G169:G171)</f>
        <v>1160857.764</v>
      </c>
      <c r="H172" s="143" t="n">
        <f aca="false">SUM(H169:H171)</f>
        <v>0</v>
      </c>
      <c r="I172" s="143" t="n">
        <f aca="false">SUM(I169:I171)</f>
        <v>1331202.648</v>
      </c>
      <c r="J172" s="143" t="n">
        <f aca="false">SUM(J169:J171)</f>
        <v>0</v>
      </c>
      <c r="K172" s="143" t="n">
        <f aca="false">SUM(K169:K171)</f>
        <v>0</v>
      </c>
      <c r="L172" s="143" t="n">
        <f aca="false">SUM(L169:L171)</f>
        <v>0</v>
      </c>
      <c r="M172" s="143" t="n">
        <f aca="false">SUM(M169:M171)</f>
        <v>27131920.157</v>
      </c>
      <c r="N172" s="143" t="n">
        <f aca="false">SUM(N169:N171)</f>
        <v>0</v>
      </c>
      <c r="O172" s="143" t="n">
        <f aca="false">SUM(O169:O171)</f>
        <v>0</v>
      </c>
      <c r="P172" s="143" t="n">
        <f aca="false">SUM(P169:P171)</f>
        <v>0</v>
      </c>
      <c r="Q172" s="143" t="n">
        <f aca="false">SUM(Q169:Q171)</f>
        <v>17687225.734</v>
      </c>
      <c r="R172" s="143" t="n">
        <f aca="false">SUM(R169:R171)</f>
        <v>2877046.677</v>
      </c>
      <c r="S172" s="143" t="n">
        <f aca="false">SUM(S169:S171)</f>
        <v>132099.692</v>
      </c>
      <c r="T172" s="143" t="n">
        <f aca="false">SUM(T169:T171)</f>
        <v>0</v>
      </c>
      <c r="U172" s="143" t="n">
        <f aca="false">SUM(U169:U171)</f>
        <v>1397873.0410202</v>
      </c>
      <c r="V172" s="165"/>
      <c r="W172" s="186"/>
      <c r="X172" s="186"/>
      <c r="Y172" s="291"/>
      <c r="Z172" s="155"/>
      <c r="AA172" s="155"/>
      <c r="AB172" s="155"/>
      <c r="AC172" s="155"/>
      <c r="AD172" s="155"/>
      <c r="AE172" s="155"/>
      <c r="AF172" s="155"/>
      <c r="AG172" s="155"/>
      <c r="AH172" s="155"/>
      <c r="AI172" s="155"/>
      <c r="AJ172" s="155"/>
      <c r="AK172" s="155"/>
      <c r="AL172" s="155"/>
      <c r="AM172" s="155"/>
      <c r="AN172" s="155"/>
      <c r="AO172" s="155"/>
      <c r="AP172" s="155"/>
      <c r="AQ172" s="155"/>
      <c r="AR172" s="155"/>
      <c r="AS172" s="155"/>
      <c r="AT172" s="155"/>
      <c r="AU172" s="155"/>
      <c r="AV172" s="155"/>
      <c r="AW172" s="155"/>
      <c r="AX172" s="155"/>
      <c r="AY172" s="155"/>
      <c r="AZ172" s="155"/>
      <c r="BA172" s="155"/>
      <c r="BB172" s="155"/>
      <c r="BC172" s="155"/>
      <c r="BD172" s="155"/>
      <c r="BE172" s="155"/>
      <c r="BF172" s="155"/>
      <c r="BG172" s="155"/>
      <c r="BH172" s="155"/>
      <c r="BI172" s="155"/>
      <c r="BJ172" s="155"/>
      <c r="BK172" s="155"/>
      <c r="BL172" s="155"/>
      <c r="BM172" s="155"/>
      <c r="BN172" s="155"/>
      <c r="BO172" s="155"/>
      <c r="BP172" s="155"/>
      <c r="BQ172" s="155"/>
      <c r="BR172" s="155"/>
      <c r="BS172" s="155"/>
      <c r="BT172" s="155"/>
      <c r="BU172" s="155"/>
      <c r="BV172" s="155"/>
      <c r="BW172" s="155"/>
      <c r="BX172" s="155"/>
      <c r="BY172" s="155"/>
      <c r="BZ172" s="155"/>
      <c r="CA172" s="155"/>
      <c r="CB172" s="155"/>
      <c r="CC172" s="155"/>
      <c r="CD172" s="155"/>
      <c r="CE172" s="155"/>
      <c r="CF172" s="155"/>
      <c r="CG172" s="155"/>
      <c r="CH172" s="155"/>
      <c r="CI172" s="155"/>
      <c r="CJ172" s="155"/>
      <c r="CK172" s="155"/>
      <c r="CL172" s="155"/>
      <c r="CM172" s="155"/>
      <c r="CN172" s="155"/>
      <c r="CO172" s="155"/>
      <c r="CP172" s="155"/>
      <c r="CQ172" s="155"/>
      <c r="CR172" s="155"/>
      <c r="CS172" s="155"/>
      <c r="CT172" s="155"/>
      <c r="CU172" s="155"/>
      <c r="CV172" s="155"/>
      <c r="CW172" s="155"/>
      <c r="CX172" s="155"/>
      <c r="CY172" s="155"/>
      <c r="CZ172" s="155"/>
      <c r="DA172" s="155"/>
      <c r="DB172" s="155"/>
      <c r="DC172" s="155"/>
      <c r="DD172" s="155"/>
      <c r="DE172" s="155"/>
      <c r="DF172" s="155"/>
      <c r="DG172" s="155"/>
      <c r="DH172" s="155"/>
      <c r="DI172" s="155"/>
      <c r="DJ172" s="155"/>
      <c r="DK172" s="155"/>
      <c r="DL172" s="155"/>
      <c r="DM172" s="155"/>
      <c r="DN172" s="155"/>
      <c r="DO172" s="155"/>
      <c r="DP172" s="155"/>
      <c r="DQ172" s="155"/>
      <c r="DR172" s="155"/>
      <c r="DS172" s="155"/>
      <c r="DT172" s="155"/>
      <c r="DU172" s="155"/>
      <c r="DV172" s="155"/>
      <c r="DW172" s="155"/>
      <c r="DX172" s="155"/>
      <c r="DY172" s="155"/>
      <c r="DZ172" s="155"/>
      <c r="EA172" s="155"/>
      <c r="EB172" s="155"/>
      <c r="EC172" s="155"/>
      <c r="ED172" s="155"/>
      <c r="EE172" s="155"/>
      <c r="EF172" s="155"/>
      <c r="EG172" s="155"/>
      <c r="EH172" s="155"/>
      <c r="EI172" s="155"/>
      <c r="EJ172" s="155"/>
      <c r="EK172" s="155"/>
      <c r="EL172" s="155"/>
      <c r="EM172" s="155"/>
      <c r="EN172" s="155"/>
      <c r="EO172" s="155"/>
      <c r="EP172" s="155"/>
      <c r="EQ172" s="155"/>
      <c r="ER172" s="155"/>
    </row>
    <row r="173" s="175" customFormat="true" ht="12.75" hidden="false" customHeight="true" outlineLevel="0" collapsed="false">
      <c r="A173" s="164" t="s">
        <v>329</v>
      </c>
      <c r="B173" s="164"/>
      <c r="C173" s="139" t="n">
        <f aca="false">C165+C168+C172</f>
        <v>84373259.7137002</v>
      </c>
      <c r="D173" s="139" t="n">
        <f aca="false">D165+D168+D172</f>
        <v>5279114.0163</v>
      </c>
      <c r="E173" s="139" t="n">
        <f aca="false">E165+E168+E172</f>
        <v>11487130.806</v>
      </c>
      <c r="F173" s="139" t="n">
        <f aca="false">F165+F168+F172</f>
        <v>0</v>
      </c>
      <c r="G173" s="139" t="n">
        <f aca="false">G165+G168+G172</f>
        <v>1160857.764</v>
      </c>
      <c r="H173" s="139" t="n">
        <f aca="false">H165+H168+H172</f>
        <v>0</v>
      </c>
      <c r="I173" s="139" t="n">
        <f aca="false">I165+I168+I172</f>
        <v>1331202.648</v>
      </c>
      <c r="J173" s="139" t="n">
        <f aca="false">J165+J168+J172</f>
        <v>0</v>
      </c>
      <c r="K173" s="139" t="n">
        <f aca="false">K165+K168+K172</f>
        <v>0</v>
      </c>
      <c r="L173" s="139" t="n">
        <f aca="false">L165+L168+L172</f>
        <v>560</v>
      </c>
      <c r="M173" s="139" t="n">
        <f aca="false">M165+M168+M172</f>
        <v>36733278.107</v>
      </c>
      <c r="N173" s="139" t="n">
        <f aca="false">N165+N168+N172</f>
        <v>0</v>
      </c>
      <c r="O173" s="139" t="n">
        <f aca="false">O165+O168+O172</f>
        <v>0</v>
      </c>
      <c r="P173" s="139" t="n">
        <f aca="false">P165+P168+P172</f>
        <v>600</v>
      </c>
      <c r="Q173" s="139" t="n">
        <f aca="false">Q165+Q168+Q172</f>
        <v>23306739.514</v>
      </c>
      <c r="R173" s="139" t="n">
        <f aca="false">R165+R168+R172</f>
        <v>3175079.427</v>
      </c>
      <c r="S173" s="139" t="n">
        <f aca="false">S165+S168+S172</f>
        <v>132099.692</v>
      </c>
      <c r="T173" s="139" t="n">
        <f aca="false">T165+T168+T172</f>
        <v>0</v>
      </c>
      <c r="U173" s="233" t="n">
        <f aca="false">U165+U168+U172</f>
        <v>1767757.7394002</v>
      </c>
      <c r="V173" s="167"/>
      <c r="W173" s="186"/>
      <c r="X173" s="186"/>
      <c r="Y173" s="291"/>
      <c r="Z173" s="155"/>
      <c r="AA173" s="155"/>
      <c r="AB173" s="155"/>
      <c r="AC173" s="155"/>
      <c r="AD173" s="155"/>
      <c r="AE173" s="155"/>
      <c r="AF173" s="155"/>
      <c r="AG173" s="155"/>
      <c r="AH173" s="155"/>
      <c r="AI173" s="155"/>
      <c r="AJ173" s="155"/>
      <c r="AK173" s="155"/>
      <c r="AL173" s="155"/>
      <c r="AM173" s="155"/>
      <c r="AN173" s="155"/>
      <c r="AO173" s="155"/>
      <c r="AP173" s="155"/>
      <c r="AQ173" s="155"/>
      <c r="AR173" s="155"/>
      <c r="AS173" s="155"/>
      <c r="AT173" s="155"/>
      <c r="AU173" s="155"/>
      <c r="AV173" s="155"/>
      <c r="AW173" s="155"/>
      <c r="AX173" s="155"/>
      <c r="AY173" s="155"/>
      <c r="AZ173" s="155"/>
      <c r="BA173" s="155"/>
      <c r="BB173" s="155"/>
      <c r="BC173" s="155"/>
      <c r="BD173" s="155"/>
      <c r="BE173" s="155"/>
      <c r="BF173" s="155"/>
      <c r="BG173" s="155"/>
      <c r="BH173" s="155"/>
      <c r="BI173" s="155"/>
      <c r="BJ173" s="155"/>
      <c r="BK173" s="155"/>
      <c r="BL173" s="155"/>
      <c r="BM173" s="155"/>
      <c r="BN173" s="155"/>
      <c r="BO173" s="155"/>
      <c r="BP173" s="155"/>
      <c r="BQ173" s="155"/>
      <c r="BR173" s="155"/>
      <c r="BS173" s="155"/>
      <c r="BT173" s="155"/>
      <c r="BU173" s="155"/>
      <c r="BV173" s="155"/>
      <c r="BW173" s="155"/>
      <c r="BX173" s="155"/>
      <c r="BY173" s="155"/>
      <c r="BZ173" s="155"/>
      <c r="CA173" s="155"/>
      <c r="CB173" s="155"/>
      <c r="CC173" s="155"/>
      <c r="CD173" s="155"/>
      <c r="CE173" s="155"/>
      <c r="CF173" s="155"/>
      <c r="CG173" s="155"/>
      <c r="CH173" s="155"/>
      <c r="CI173" s="155"/>
      <c r="CJ173" s="155"/>
      <c r="CK173" s="155"/>
      <c r="CL173" s="155"/>
      <c r="CM173" s="155"/>
      <c r="CN173" s="155"/>
      <c r="CO173" s="155"/>
      <c r="CP173" s="155"/>
      <c r="CQ173" s="155"/>
      <c r="CR173" s="155"/>
      <c r="CS173" s="155"/>
      <c r="CT173" s="155"/>
      <c r="CU173" s="155"/>
      <c r="CV173" s="155"/>
      <c r="CW173" s="155"/>
      <c r="CX173" s="155"/>
      <c r="CY173" s="155"/>
      <c r="CZ173" s="155"/>
      <c r="DA173" s="155"/>
      <c r="DB173" s="155"/>
      <c r="DC173" s="155"/>
      <c r="DD173" s="155"/>
      <c r="DE173" s="155"/>
      <c r="DF173" s="155"/>
      <c r="DG173" s="155"/>
      <c r="DH173" s="155"/>
      <c r="DI173" s="155"/>
      <c r="DJ173" s="155"/>
      <c r="DK173" s="155"/>
      <c r="DL173" s="155"/>
      <c r="DM173" s="155"/>
      <c r="DN173" s="155"/>
      <c r="DO173" s="155"/>
      <c r="DP173" s="155"/>
      <c r="DQ173" s="155"/>
      <c r="DR173" s="155"/>
      <c r="DS173" s="155"/>
      <c r="DT173" s="155"/>
      <c r="DU173" s="155"/>
      <c r="DV173" s="155"/>
      <c r="DW173" s="155"/>
      <c r="DX173" s="155"/>
      <c r="DY173" s="155"/>
      <c r="DZ173" s="155"/>
      <c r="EA173" s="155"/>
      <c r="EB173" s="155"/>
      <c r="EC173" s="155"/>
      <c r="ED173" s="155"/>
      <c r="EE173" s="155"/>
      <c r="EF173" s="155"/>
      <c r="EG173" s="155"/>
      <c r="EH173" s="155"/>
      <c r="EI173" s="155"/>
      <c r="EJ173" s="155"/>
      <c r="EK173" s="155"/>
      <c r="EL173" s="155"/>
      <c r="EM173" s="155"/>
      <c r="EN173" s="155"/>
      <c r="EO173" s="155"/>
      <c r="EP173" s="155"/>
      <c r="EQ173" s="155"/>
      <c r="ER173" s="155"/>
    </row>
    <row r="174" customFormat="false" ht="12.75" hidden="false" customHeight="true" outlineLevel="0" collapsed="false">
      <c r="A174" s="148" t="s">
        <v>330</v>
      </c>
      <c r="B174" s="148"/>
      <c r="C174" s="127"/>
      <c r="D174" s="127"/>
      <c r="E174" s="127"/>
      <c r="F174" s="127"/>
      <c r="G174" s="127"/>
      <c r="H174" s="127"/>
      <c r="I174" s="127"/>
      <c r="J174" s="133"/>
      <c r="K174" s="133"/>
      <c r="L174" s="149"/>
      <c r="M174" s="127"/>
      <c r="N174" s="133"/>
      <c r="O174" s="127"/>
      <c r="P174" s="127"/>
      <c r="Q174" s="127"/>
      <c r="R174" s="127"/>
      <c r="S174" s="133"/>
      <c r="T174" s="127"/>
      <c r="U174" s="311"/>
      <c r="V174" s="125"/>
      <c r="Y174" s="291"/>
    </row>
    <row r="175" customFormat="false" ht="12.75" hidden="false" customHeight="true" outlineLevel="0" collapsed="false">
      <c r="A175" s="125"/>
      <c r="B175" s="126"/>
      <c r="C175" s="127"/>
      <c r="D175" s="127"/>
      <c r="E175" s="127"/>
      <c r="F175" s="127"/>
      <c r="G175" s="127"/>
      <c r="H175" s="133"/>
      <c r="I175" s="127"/>
      <c r="J175" s="133"/>
      <c r="K175" s="133"/>
      <c r="L175" s="149"/>
      <c r="M175" s="127"/>
      <c r="N175" s="133"/>
      <c r="O175" s="127"/>
      <c r="P175" s="127"/>
      <c r="Q175" s="127"/>
      <c r="R175" s="127"/>
      <c r="S175" s="133"/>
      <c r="T175" s="127"/>
      <c r="U175" s="127"/>
      <c r="V175" s="125"/>
      <c r="W175" s="290"/>
      <c r="X175" s="290"/>
      <c r="Y175" s="291"/>
    </row>
    <row r="176" s="176" customFormat="true" ht="12.75" hidden="false" customHeight="true" outlineLevel="0" collapsed="false">
      <c r="A176" s="154" t="s">
        <v>345</v>
      </c>
      <c r="B176" s="154"/>
      <c r="C176" s="143" t="n">
        <f aca="false">SUM(C175:C175)</f>
        <v>0</v>
      </c>
      <c r="D176" s="143" t="n">
        <f aca="false">SUM(D175:D175)</f>
        <v>0</v>
      </c>
      <c r="E176" s="143" t="n">
        <f aca="false">SUM(E175:E175)</f>
        <v>0</v>
      </c>
      <c r="F176" s="143" t="n">
        <f aca="false">SUM(F175:F175)</f>
        <v>0</v>
      </c>
      <c r="G176" s="143" t="n">
        <f aca="false">SUM(G175:G175)</f>
        <v>0</v>
      </c>
      <c r="H176" s="143" t="n">
        <f aca="false">SUM(H175:H175)</f>
        <v>0</v>
      </c>
      <c r="I176" s="143" t="n">
        <f aca="false">SUM(I175:I175)</f>
        <v>0</v>
      </c>
      <c r="J176" s="143" t="n">
        <f aca="false">SUM(J175:J175)</f>
        <v>0</v>
      </c>
      <c r="K176" s="143" t="n">
        <f aca="false">SUM(K175:K175)</f>
        <v>0</v>
      </c>
      <c r="L176" s="143" t="n">
        <f aca="false">SUM(L175:L175)</f>
        <v>0</v>
      </c>
      <c r="M176" s="143" t="n">
        <f aca="false">SUM(M175:M175)</f>
        <v>0</v>
      </c>
      <c r="N176" s="143" t="n">
        <f aca="false">SUM(N175:N175)</f>
        <v>0</v>
      </c>
      <c r="O176" s="143" t="n">
        <f aca="false">SUM(O175:O175)</f>
        <v>0</v>
      </c>
      <c r="P176" s="143" t="n">
        <f aca="false">SUM(P175:P175)</f>
        <v>0</v>
      </c>
      <c r="Q176" s="143" t="n">
        <f aca="false">SUM(Q175:Q175)</f>
        <v>0</v>
      </c>
      <c r="R176" s="143" t="n">
        <f aca="false">SUM(R175:R175)</f>
        <v>0</v>
      </c>
      <c r="S176" s="143" t="n">
        <f aca="false">SUM(S175:S175)</f>
        <v>0</v>
      </c>
      <c r="T176" s="143" t="n">
        <f aca="false">SUM(T175:T175)</f>
        <v>0</v>
      </c>
      <c r="U176" s="312" t="n">
        <f aca="false">SUM(U175:U175)</f>
        <v>0</v>
      </c>
      <c r="V176" s="165"/>
      <c r="W176" s="123"/>
      <c r="X176" s="123"/>
      <c r="Y176" s="291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</row>
    <row r="177" customFormat="false" ht="12.75" hidden="false" customHeight="true" outlineLevel="0" collapsed="false">
      <c r="A177" s="125" t="n">
        <v>1</v>
      </c>
      <c r="B177" s="126" t="s">
        <v>331</v>
      </c>
      <c r="C177" s="127" t="n">
        <f aca="false">D177+E177+F177+G177+H177+I177+K177+M177+O177+Q177+R177+S177+T177+U177</f>
        <v>32434085.051916</v>
      </c>
      <c r="D177" s="127" t="n">
        <v>1595625</v>
      </c>
      <c r="E177" s="127" t="n">
        <v>4454207</v>
      </c>
      <c r="F177" s="127"/>
      <c r="G177" s="127" t="n">
        <v>682021.92</v>
      </c>
      <c r="H177" s="133"/>
      <c r="I177" s="127" t="n">
        <v>2038415</v>
      </c>
      <c r="J177" s="133"/>
      <c r="K177" s="133"/>
      <c r="L177" s="149"/>
      <c r="M177" s="127" t="n">
        <v>13064582</v>
      </c>
      <c r="N177" s="133"/>
      <c r="O177" s="127" t="n">
        <v>758145.02</v>
      </c>
      <c r="P177" s="127"/>
      <c r="Q177" s="127" t="n">
        <v>8561356</v>
      </c>
      <c r="R177" s="127" t="n">
        <v>600186</v>
      </c>
      <c r="S177" s="133"/>
      <c r="T177" s="127"/>
      <c r="U177" s="127" t="n">
        <f aca="false">(D177+E177+F177+G177+H177+I177+M177+O177+Q177+R177+S177)*2.14%</f>
        <v>679547.111916</v>
      </c>
      <c r="V177" s="125" t="n">
        <v>2023</v>
      </c>
      <c r="W177" s="290"/>
      <c r="X177" s="290"/>
      <c r="Y177" s="291"/>
    </row>
    <row r="178" customFormat="false" ht="12.75" hidden="false" customHeight="true" outlineLevel="0" collapsed="false">
      <c r="A178" s="330" t="n">
        <v>2</v>
      </c>
      <c r="B178" s="325" t="s">
        <v>359</v>
      </c>
      <c r="C178" s="127" t="n">
        <f aca="false">D178+E178+F178+G178+H178+I178+K178+M178+O178+Q178+R178+S178+T178+U178</f>
        <v>30750306.08966</v>
      </c>
      <c r="D178" s="127" t="n">
        <v>1813966.58</v>
      </c>
      <c r="E178" s="127" t="n">
        <v>2788144.03</v>
      </c>
      <c r="F178" s="127"/>
      <c r="G178" s="127" t="n">
        <v>1890275.14</v>
      </c>
      <c r="H178" s="127" t="n">
        <v>2021357.97</v>
      </c>
      <c r="I178" s="127" t="n">
        <v>1210760.4</v>
      </c>
      <c r="J178" s="133"/>
      <c r="K178" s="133"/>
      <c r="L178" s="149"/>
      <c r="M178" s="127" t="n">
        <v>10941291.84</v>
      </c>
      <c r="N178" s="133"/>
      <c r="O178" s="127" t="n">
        <v>1476047.16</v>
      </c>
      <c r="P178" s="127"/>
      <c r="Q178" s="127" t="n">
        <v>7397022.24</v>
      </c>
      <c r="R178" s="127" t="n">
        <v>567171.54</v>
      </c>
      <c r="S178" s="127"/>
      <c r="T178" s="127"/>
      <c r="U178" s="127" t="n">
        <f aca="false">(D178+E178+F178+G178+H178+I178+M178+O178+Q178+R178+S178)*2.14%</f>
        <v>644269.18966</v>
      </c>
      <c r="V178" s="125" t="n">
        <v>2023</v>
      </c>
      <c r="W178" s="324"/>
      <c r="X178" s="324"/>
      <c r="Y178" s="291"/>
    </row>
    <row r="179" customFormat="false" ht="12.75" hidden="false" customHeight="true" outlineLevel="0" collapsed="false">
      <c r="A179" s="330" t="n">
        <v>3</v>
      </c>
      <c r="B179" s="325" t="s">
        <v>349</v>
      </c>
      <c r="C179" s="127" t="n">
        <f aca="false">D179+E179+F179+G179+H179+I179+K179+M179+O179+Q179+R179+S179+T179+U179</f>
        <v>26188566.1720931</v>
      </c>
      <c r="D179" s="127" t="n">
        <v>1697604.13</v>
      </c>
      <c r="E179" s="127" t="n">
        <v>1956735.51</v>
      </c>
      <c r="F179" s="127"/>
      <c r="G179" s="127" t="n">
        <v>740117.7222</v>
      </c>
      <c r="H179" s="127" t="n">
        <v>1559684.41</v>
      </c>
      <c r="I179" s="127" t="n">
        <v>1023051.74</v>
      </c>
      <c r="J179" s="127"/>
      <c r="K179" s="127"/>
      <c r="L179" s="127"/>
      <c r="M179" s="127" t="n">
        <v>10217088.39</v>
      </c>
      <c r="N179" s="127"/>
      <c r="O179" s="127" t="n">
        <v>1615371.73</v>
      </c>
      <c r="P179" s="127"/>
      <c r="Q179" s="127" t="n">
        <v>6498271.46</v>
      </c>
      <c r="R179" s="127" t="n">
        <v>331947.8</v>
      </c>
      <c r="S179" s="127"/>
      <c r="T179" s="127"/>
      <c r="U179" s="127" t="n">
        <f aca="false">(D179+E179+F179+G179+H179+I179+M179+O179+Q179+R179+S179)*2.14%</f>
        <v>548693.27989308</v>
      </c>
      <c r="V179" s="125" t="n">
        <v>2023</v>
      </c>
      <c r="W179" s="324"/>
      <c r="X179" s="324"/>
      <c r="Y179" s="291"/>
    </row>
    <row r="180" customFormat="false" ht="12.75" hidden="false" customHeight="true" outlineLevel="0" collapsed="false">
      <c r="A180" s="154" t="s">
        <v>362</v>
      </c>
      <c r="B180" s="154"/>
      <c r="C180" s="143" t="n">
        <f aca="false">SUM(C177:C179)</f>
        <v>89372957.3136691</v>
      </c>
      <c r="D180" s="143" t="n">
        <f aca="false">SUM(D177:D179)</f>
        <v>5107195.71</v>
      </c>
      <c r="E180" s="143" t="n">
        <f aca="false">SUM(E177:E179)</f>
        <v>9199086.54</v>
      </c>
      <c r="F180" s="143" t="n">
        <f aca="false">SUM(F177:F179)</f>
        <v>0</v>
      </c>
      <c r="G180" s="143" t="n">
        <f aca="false">SUM(G177:G179)</f>
        <v>3312414.7822</v>
      </c>
      <c r="H180" s="143" t="n">
        <f aca="false">SUM(H177:H179)</f>
        <v>3581042.38</v>
      </c>
      <c r="I180" s="143" t="n">
        <f aca="false">SUM(I177:I179)</f>
        <v>4272227.14</v>
      </c>
      <c r="J180" s="143" t="n">
        <f aca="false">SUM(J177:J179)</f>
        <v>0</v>
      </c>
      <c r="K180" s="143" t="n">
        <f aca="false">SUM(K177:K179)</f>
        <v>0</v>
      </c>
      <c r="L180" s="143" t="n">
        <f aca="false">SUM(L177:L179)</f>
        <v>0</v>
      </c>
      <c r="M180" s="143" t="n">
        <f aca="false">SUM(M177:M179)</f>
        <v>34222962.23</v>
      </c>
      <c r="N180" s="143" t="n">
        <f aca="false">SUM(N177:N179)</f>
        <v>0</v>
      </c>
      <c r="O180" s="143" t="n">
        <f aca="false">SUM(O177:O179)</f>
        <v>3849563.91</v>
      </c>
      <c r="P180" s="143" t="n">
        <f aca="false">SUM(P177:P179)</f>
        <v>0</v>
      </c>
      <c r="Q180" s="143" t="n">
        <f aca="false">SUM(Q177:Q179)</f>
        <v>22456649.7</v>
      </c>
      <c r="R180" s="143" t="n">
        <f aca="false">SUM(R177:R179)</f>
        <v>1499305.34</v>
      </c>
      <c r="S180" s="143" t="n">
        <f aca="false">SUM(S177:S179)</f>
        <v>0</v>
      </c>
      <c r="T180" s="143" t="n">
        <f aca="false">SUM(T177:T179)</f>
        <v>0</v>
      </c>
      <c r="U180" s="143" t="n">
        <f aca="false">SUM(U177:U179)</f>
        <v>1872509.58146908</v>
      </c>
      <c r="V180" s="165"/>
      <c r="Y180" s="291"/>
    </row>
    <row r="181" customFormat="false" ht="12.75" hidden="false" customHeight="true" outlineLevel="0" collapsed="false">
      <c r="A181" s="125" t="n">
        <v>1</v>
      </c>
      <c r="B181" s="325" t="s">
        <v>363</v>
      </c>
      <c r="C181" s="127" t="n">
        <f aca="false">D181+E181+F181+G181+H181+I181+K181+M181+O181+Q181+R181+S181+T181+U181</f>
        <v>125406985.958095</v>
      </c>
      <c r="D181" s="127" t="n">
        <v>4708003.692</v>
      </c>
      <c r="E181" s="127" t="n">
        <v>13948004.025</v>
      </c>
      <c r="F181" s="127"/>
      <c r="G181" s="127" t="n">
        <v>2152339.266</v>
      </c>
      <c r="H181" s="133"/>
      <c r="I181" s="127" t="n">
        <v>2903006.808</v>
      </c>
      <c r="J181" s="133"/>
      <c r="K181" s="133"/>
      <c r="L181" s="149"/>
      <c r="M181" s="127" t="n">
        <v>18794641.008</v>
      </c>
      <c r="N181" s="133"/>
      <c r="O181" s="127" t="n">
        <v>2582079.1095</v>
      </c>
      <c r="P181" s="127"/>
      <c r="Q181" s="127" t="n">
        <v>76062142.008</v>
      </c>
      <c r="R181" s="127" t="n">
        <v>710672.768</v>
      </c>
      <c r="S181" s="127" t="n">
        <v>918615.876</v>
      </c>
      <c r="T181" s="127"/>
      <c r="U181" s="127" t="n">
        <f aca="false">(D181+E181+F181+G181+H181+I181+M181+O181+Q181+R181+S181)*2.14%</f>
        <v>2627481.3975947</v>
      </c>
      <c r="V181" s="125" t="n">
        <v>2024</v>
      </c>
      <c r="W181" s="290" t="s">
        <v>1095</v>
      </c>
      <c r="X181" s="290" t="s">
        <v>991</v>
      </c>
      <c r="Y181" s="291"/>
      <c r="AA181" s="251"/>
    </row>
    <row r="182" customFormat="false" ht="12.75" hidden="false" customHeight="true" outlineLevel="0" collapsed="false">
      <c r="A182" s="125" t="n">
        <v>2</v>
      </c>
      <c r="B182" s="325" t="s">
        <v>364</v>
      </c>
      <c r="C182" s="127" t="n">
        <f aca="false">D182+E182+F182+G182+H182+I182+K182+M182+O182+Q182+R182+S182+T182+U182</f>
        <v>42640831.7289404</v>
      </c>
      <c r="D182" s="127" t="n">
        <v>1477517.762</v>
      </c>
      <c r="E182" s="127" t="n">
        <v>4264982.014</v>
      </c>
      <c r="F182" s="127"/>
      <c r="G182" s="127" t="n">
        <v>664206.004</v>
      </c>
      <c r="H182" s="127"/>
      <c r="I182" s="127" t="n">
        <v>1015807.728</v>
      </c>
      <c r="J182" s="133"/>
      <c r="K182" s="133"/>
      <c r="L182" s="149"/>
      <c r="M182" s="127" t="n">
        <v>8644193.14</v>
      </c>
      <c r="N182" s="133"/>
      <c r="O182" s="127" t="n">
        <v>1593645.086</v>
      </c>
      <c r="P182" s="127"/>
      <c r="Q182" s="127" t="n">
        <v>23472568.752</v>
      </c>
      <c r="R182" s="127" t="n">
        <v>331033.756</v>
      </c>
      <c r="S182" s="127" t="n">
        <v>283482.344</v>
      </c>
      <c r="T182" s="127"/>
      <c r="U182" s="127" t="n">
        <f aca="false">(D182+E182+F182+G182+H182+I182+M182+O182+Q182+R182+S182)*2.14%</f>
        <v>893395.1429404</v>
      </c>
      <c r="V182" s="125" t="n">
        <v>2024</v>
      </c>
      <c r="W182" s="290" t="s">
        <v>1094</v>
      </c>
      <c r="X182" s="290" t="s">
        <v>991</v>
      </c>
      <c r="Y182" s="291"/>
      <c r="AA182" s="251"/>
    </row>
    <row r="183" customFormat="false" ht="12.75" hidden="false" customHeight="true" outlineLevel="0" collapsed="false">
      <c r="A183" s="154" t="s">
        <v>365</v>
      </c>
      <c r="B183" s="154"/>
      <c r="C183" s="143" t="n">
        <f aca="false">SUM(C181:C182)</f>
        <v>168047817.687035</v>
      </c>
      <c r="D183" s="143" t="n">
        <f aca="false">SUM(D181:D182)</f>
        <v>6185521.454</v>
      </c>
      <c r="E183" s="143" t="n">
        <f aca="false">SUM(E181:E182)</f>
        <v>18212986.039</v>
      </c>
      <c r="F183" s="143" t="n">
        <f aca="false">SUM(F181:F182)</f>
        <v>0</v>
      </c>
      <c r="G183" s="143" t="n">
        <f aca="false">SUM(G181:G182)</f>
        <v>2816545.27</v>
      </c>
      <c r="H183" s="143" t="n">
        <f aca="false">SUM(H181:H182)</f>
        <v>0</v>
      </c>
      <c r="I183" s="143" t="n">
        <f aca="false">SUM(I181:I182)</f>
        <v>3918814.536</v>
      </c>
      <c r="J183" s="143" t="n">
        <f aca="false">SUM(J181:J182)</f>
        <v>0</v>
      </c>
      <c r="K183" s="143" t="n">
        <f aca="false">SUM(K181:K182)</f>
        <v>0</v>
      </c>
      <c r="L183" s="143" t="n">
        <f aca="false">SUM(L181:L182)</f>
        <v>0</v>
      </c>
      <c r="M183" s="143" t="n">
        <f aca="false">SUM(M181:M182)</f>
        <v>27438834.148</v>
      </c>
      <c r="N183" s="143" t="n">
        <f aca="false">SUM(N181:N182)</f>
        <v>0</v>
      </c>
      <c r="O183" s="143" t="n">
        <f aca="false">SUM(O181:O182)</f>
        <v>4175724.1955</v>
      </c>
      <c r="P183" s="143" t="n">
        <f aca="false">SUM(P181:P182)</f>
        <v>0</v>
      </c>
      <c r="Q183" s="143" t="n">
        <f aca="false">SUM(Q181:Q182)</f>
        <v>99534710.76</v>
      </c>
      <c r="R183" s="143" t="n">
        <f aca="false">SUM(R181:R182)</f>
        <v>1041706.524</v>
      </c>
      <c r="S183" s="143" t="n">
        <f aca="false">SUM(S181:S182)</f>
        <v>1202098.22</v>
      </c>
      <c r="T183" s="143" t="n">
        <f aca="false">SUM(T181:T182)</f>
        <v>0</v>
      </c>
      <c r="U183" s="312" t="n">
        <f aca="false">SUM(U181:U182)</f>
        <v>3520876.5405351</v>
      </c>
      <c r="V183" s="165"/>
      <c r="Y183" s="291"/>
    </row>
    <row r="184" customFormat="false" ht="12.75" hidden="false" customHeight="true" outlineLevel="0" collapsed="false">
      <c r="A184" s="164" t="s">
        <v>366</v>
      </c>
      <c r="B184" s="164"/>
      <c r="C184" s="139" t="n">
        <f aca="false">C176+C180+C183</f>
        <v>257420775.000704</v>
      </c>
      <c r="D184" s="139" t="n">
        <f aca="false">D176+D180+D183</f>
        <v>11292717.164</v>
      </c>
      <c r="E184" s="139" t="n">
        <f aca="false">E176+E180+E183</f>
        <v>27412072.579</v>
      </c>
      <c r="F184" s="139" t="n">
        <f aca="false">F176+F180+F183</f>
        <v>0</v>
      </c>
      <c r="G184" s="139" t="n">
        <f aca="false">G176+G180+G183</f>
        <v>6128960.0522</v>
      </c>
      <c r="H184" s="139" t="n">
        <f aca="false">H176+H180+H183</f>
        <v>3581042.38</v>
      </c>
      <c r="I184" s="139" t="n">
        <f aca="false">I176+I180+I183</f>
        <v>8191041.676</v>
      </c>
      <c r="J184" s="139" t="n">
        <f aca="false">J176+J180+J183</f>
        <v>0</v>
      </c>
      <c r="K184" s="139" t="n">
        <f aca="false">K176+K180+K183</f>
        <v>0</v>
      </c>
      <c r="L184" s="139" t="n">
        <f aca="false">L176+L180+L183</f>
        <v>0</v>
      </c>
      <c r="M184" s="139" t="n">
        <f aca="false">M176+M180+M183</f>
        <v>61661796.378</v>
      </c>
      <c r="N184" s="139" t="n">
        <f aca="false">N176+N180+N183</f>
        <v>0</v>
      </c>
      <c r="O184" s="139" t="n">
        <f aca="false">O176+O180+O183</f>
        <v>8025288.1055</v>
      </c>
      <c r="P184" s="139" t="n">
        <f aca="false">P176+P180+P183</f>
        <v>0</v>
      </c>
      <c r="Q184" s="139" t="n">
        <f aca="false">Q176+Q180+Q183</f>
        <v>121991360.46</v>
      </c>
      <c r="R184" s="139" t="n">
        <f aca="false">R176+R180+R183</f>
        <v>2541011.864</v>
      </c>
      <c r="S184" s="139" t="n">
        <f aca="false">S176+S180+S183</f>
        <v>1202098.22</v>
      </c>
      <c r="T184" s="139" t="n">
        <f aca="false">T176+T180+T183</f>
        <v>0</v>
      </c>
      <c r="U184" s="233" t="n">
        <f aca="false">U176+U180+U183</f>
        <v>5393386.12200418</v>
      </c>
      <c r="V184" s="167"/>
      <c r="Y184" s="291"/>
    </row>
    <row r="185" customFormat="false" ht="12.75" hidden="false" customHeight="true" outlineLevel="0" collapsed="false">
      <c r="A185" s="148" t="s">
        <v>367</v>
      </c>
      <c r="B185" s="148"/>
      <c r="C185" s="127"/>
      <c r="D185" s="132"/>
      <c r="E185" s="132"/>
      <c r="F185" s="132"/>
      <c r="G185" s="132"/>
      <c r="H185" s="132"/>
      <c r="I185" s="132"/>
      <c r="J185" s="132"/>
      <c r="K185" s="132"/>
      <c r="L185" s="177"/>
      <c r="M185" s="132"/>
      <c r="N185" s="132"/>
      <c r="O185" s="133"/>
      <c r="P185" s="130"/>
      <c r="Q185" s="132"/>
      <c r="R185" s="132"/>
      <c r="S185" s="132"/>
      <c r="T185" s="132"/>
      <c r="U185" s="332"/>
      <c r="V185" s="125"/>
      <c r="Y185" s="291"/>
    </row>
    <row r="186" customFormat="false" ht="12.75" hidden="false" customHeight="true" outlineLevel="0" collapsed="false">
      <c r="A186" s="154" t="s">
        <v>368</v>
      </c>
      <c r="B186" s="154"/>
      <c r="C186" s="143" t="n">
        <v>0</v>
      </c>
      <c r="D186" s="143" t="n">
        <v>0</v>
      </c>
      <c r="E186" s="143" t="n">
        <v>0</v>
      </c>
      <c r="F186" s="143" t="n">
        <v>0</v>
      </c>
      <c r="G186" s="143" t="n">
        <v>0</v>
      </c>
      <c r="H186" s="143" t="n">
        <v>0</v>
      </c>
      <c r="I186" s="143" t="n">
        <v>0</v>
      </c>
      <c r="J186" s="143" t="n">
        <v>0</v>
      </c>
      <c r="K186" s="143" t="n">
        <v>0</v>
      </c>
      <c r="L186" s="143" t="n">
        <v>0</v>
      </c>
      <c r="M186" s="143" t="n">
        <v>0</v>
      </c>
      <c r="N186" s="143" t="n">
        <v>0</v>
      </c>
      <c r="O186" s="143" t="n">
        <v>0</v>
      </c>
      <c r="P186" s="143" t="n">
        <v>0</v>
      </c>
      <c r="Q186" s="143" t="n">
        <v>0</v>
      </c>
      <c r="R186" s="143" t="n">
        <v>0</v>
      </c>
      <c r="S186" s="143" t="n">
        <v>0</v>
      </c>
      <c r="T186" s="143" t="n">
        <v>0</v>
      </c>
      <c r="U186" s="312" t="n">
        <v>0</v>
      </c>
      <c r="V186" s="165"/>
      <c r="Y186" s="291"/>
    </row>
    <row r="187" customFormat="false" ht="12.75" hidden="false" customHeight="true" outlineLevel="0" collapsed="false">
      <c r="A187" s="125"/>
      <c r="B187" s="126"/>
      <c r="C187" s="127"/>
      <c r="D187" s="127"/>
      <c r="E187" s="127"/>
      <c r="F187" s="127"/>
      <c r="G187" s="127"/>
      <c r="H187" s="127"/>
      <c r="I187" s="127"/>
      <c r="J187" s="127"/>
      <c r="K187" s="127"/>
      <c r="L187" s="149"/>
      <c r="M187" s="127"/>
      <c r="N187" s="127"/>
      <c r="O187" s="127"/>
      <c r="P187" s="127"/>
      <c r="Q187" s="127"/>
      <c r="R187" s="127"/>
      <c r="S187" s="127"/>
      <c r="T187" s="127"/>
      <c r="U187" s="311"/>
      <c r="V187" s="125"/>
      <c r="W187" s="290" t="s">
        <v>1211</v>
      </c>
      <c r="X187" s="290" t="s">
        <v>932</v>
      </c>
      <c r="Y187" s="291"/>
    </row>
    <row r="188" customFormat="false" ht="12.75" hidden="false" customHeight="true" outlineLevel="0" collapsed="false">
      <c r="A188" s="154" t="s">
        <v>370</v>
      </c>
      <c r="B188" s="154"/>
      <c r="C188" s="143" t="n">
        <f aca="false">SUM(C187)</f>
        <v>0</v>
      </c>
      <c r="D188" s="143" t="n">
        <f aca="false">SUM(D187)</f>
        <v>0</v>
      </c>
      <c r="E188" s="143" t="n">
        <f aca="false">SUM(E187)</f>
        <v>0</v>
      </c>
      <c r="F188" s="143" t="n">
        <f aca="false">SUM(F187)</f>
        <v>0</v>
      </c>
      <c r="G188" s="143" t="n">
        <f aca="false">SUM(G187)</f>
        <v>0</v>
      </c>
      <c r="H188" s="143" t="n">
        <f aca="false">SUM(H187)</f>
        <v>0</v>
      </c>
      <c r="I188" s="143" t="n">
        <f aca="false">SUM(I187)</f>
        <v>0</v>
      </c>
      <c r="J188" s="143" t="n">
        <f aca="false">SUM(J187)</f>
        <v>0</v>
      </c>
      <c r="K188" s="143" t="n">
        <f aca="false">SUM(K187)</f>
        <v>0</v>
      </c>
      <c r="L188" s="143" t="n">
        <f aca="false">SUM(L187)</f>
        <v>0</v>
      </c>
      <c r="M188" s="143" t="n">
        <f aca="false">SUM(M187)</f>
        <v>0</v>
      </c>
      <c r="N188" s="143" t="n">
        <f aca="false">SUM(N187)</f>
        <v>0</v>
      </c>
      <c r="O188" s="143" t="n">
        <f aca="false">SUM(O187)</f>
        <v>0</v>
      </c>
      <c r="P188" s="143" t="n">
        <f aca="false">SUM(P187)</f>
        <v>0</v>
      </c>
      <c r="Q188" s="143" t="n">
        <f aca="false">SUM(Q187)</f>
        <v>0</v>
      </c>
      <c r="R188" s="143" t="n">
        <f aca="false">SUM(R187)</f>
        <v>0</v>
      </c>
      <c r="S188" s="143" t="n">
        <f aca="false">SUM(S187)</f>
        <v>0</v>
      </c>
      <c r="T188" s="143" t="n">
        <f aca="false">SUM(T187)</f>
        <v>0</v>
      </c>
      <c r="U188" s="312" t="n">
        <f aca="false">SUM(U187)</f>
        <v>0</v>
      </c>
      <c r="V188" s="165"/>
      <c r="Y188" s="291"/>
    </row>
    <row r="189" customFormat="false" ht="12.75" hidden="false" customHeight="true" outlineLevel="0" collapsed="false">
      <c r="A189" s="125"/>
      <c r="B189" s="126"/>
      <c r="C189" s="127"/>
      <c r="D189" s="127"/>
      <c r="E189" s="127"/>
      <c r="F189" s="127"/>
      <c r="G189" s="127"/>
      <c r="H189" s="127"/>
      <c r="I189" s="127"/>
      <c r="J189" s="127"/>
      <c r="K189" s="127"/>
      <c r="L189" s="149"/>
      <c r="M189" s="127"/>
      <c r="N189" s="127"/>
      <c r="O189" s="127"/>
      <c r="P189" s="127"/>
      <c r="Q189" s="127"/>
      <c r="R189" s="127"/>
      <c r="S189" s="127"/>
      <c r="T189" s="127"/>
      <c r="U189" s="127" t="n">
        <f aca="false">(D189+E189+F189+G189+H189+I189+M189+O189+Q189+R189+S189)*2.14%</f>
        <v>0</v>
      </c>
      <c r="V189" s="125" t="n">
        <v>2024</v>
      </c>
      <c r="W189" s="290" t="s">
        <v>1212</v>
      </c>
      <c r="X189" s="290" t="s">
        <v>991</v>
      </c>
      <c r="Y189" s="291"/>
      <c r="AA189" s="251"/>
    </row>
    <row r="190" customFormat="false" ht="12.75" hidden="false" customHeight="true" outlineLevel="0" collapsed="false">
      <c r="A190" s="154" t="s">
        <v>372</v>
      </c>
      <c r="B190" s="154"/>
      <c r="C190" s="143" t="n">
        <f aca="false">SUM(C189:C189)</f>
        <v>0</v>
      </c>
      <c r="D190" s="143" t="n">
        <f aca="false">SUM(D189:D189)</f>
        <v>0</v>
      </c>
      <c r="E190" s="143" t="n">
        <f aca="false">SUM(E189:E189)</f>
        <v>0</v>
      </c>
      <c r="F190" s="143" t="n">
        <f aca="false">SUM(F189:F189)</f>
        <v>0</v>
      </c>
      <c r="G190" s="143" t="n">
        <f aca="false">SUM(G189:G189)</f>
        <v>0</v>
      </c>
      <c r="H190" s="143" t="n">
        <f aca="false">SUM(H189:H189)</f>
        <v>0</v>
      </c>
      <c r="I190" s="143" t="n">
        <f aca="false">SUM(I189:I189)</f>
        <v>0</v>
      </c>
      <c r="J190" s="143" t="n">
        <f aca="false">SUM(J189:J189)</f>
        <v>0</v>
      </c>
      <c r="K190" s="143" t="n">
        <f aca="false">SUM(K189:K189)</f>
        <v>0</v>
      </c>
      <c r="L190" s="143" t="n">
        <f aca="false">SUM(L189:L189)</f>
        <v>0</v>
      </c>
      <c r="M190" s="143" t="n">
        <f aca="false">SUM(M189:M189)</f>
        <v>0</v>
      </c>
      <c r="N190" s="143" t="n">
        <f aca="false">SUM(N189:N189)</f>
        <v>0</v>
      </c>
      <c r="O190" s="143" t="n">
        <f aca="false">SUM(O189:O189)</f>
        <v>0</v>
      </c>
      <c r="P190" s="143" t="n">
        <f aca="false">SUM(P189:P189)</f>
        <v>0</v>
      </c>
      <c r="Q190" s="143" t="n">
        <f aca="false">SUM(Q189:Q189)</f>
        <v>0</v>
      </c>
      <c r="R190" s="143" t="n">
        <f aca="false">SUM(R189:R189)</f>
        <v>0</v>
      </c>
      <c r="S190" s="143" t="n">
        <f aca="false">SUM(S189:S189)</f>
        <v>0</v>
      </c>
      <c r="T190" s="143" t="n">
        <f aca="false">SUM(T189:T189)</f>
        <v>0</v>
      </c>
      <c r="U190" s="312" t="n">
        <f aca="false">SUM(U189:U189)</f>
        <v>0</v>
      </c>
      <c r="V190" s="165"/>
      <c r="Y190" s="291"/>
    </row>
    <row r="191" customFormat="false" ht="12.75" hidden="false" customHeight="true" outlineLevel="0" collapsed="false">
      <c r="A191" s="164" t="s">
        <v>373</v>
      </c>
      <c r="B191" s="164"/>
      <c r="C191" s="139" t="n">
        <f aca="false">C186+C188+C190</f>
        <v>0</v>
      </c>
      <c r="D191" s="139" t="n">
        <f aca="false">D186+D188+D190</f>
        <v>0</v>
      </c>
      <c r="E191" s="139" t="n">
        <f aca="false">E186+E188+E190</f>
        <v>0</v>
      </c>
      <c r="F191" s="139" t="n">
        <f aca="false">F186+F188+F190</f>
        <v>0</v>
      </c>
      <c r="G191" s="139" t="n">
        <f aca="false">G186+G188+G190</f>
        <v>0</v>
      </c>
      <c r="H191" s="139" t="n">
        <f aca="false">H186+H188+H190</f>
        <v>0</v>
      </c>
      <c r="I191" s="139" t="n">
        <f aca="false">I186+I188+I190</f>
        <v>0</v>
      </c>
      <c r="J191" s="139" t="n">
        <f aca="false">J186+J188+J190</f>
        <v>0</v>
      </c>
      <c r="K191" s="139" t="n">
        <f aca="false">K186+K188+K190</f>
        <v>0</v>
      </c>
      <c r="L191" s="139" t="n">
        <f aca="false">L186+L188+L190</f>
        <v>0</v>
      </c>
      <c r="M191" s="139" t="n">
        <f aca="false">M186+M188+M190</f>
        <v>0</v>
      </c>
      <c r="N191" s="139" t="n">
        <f aca="false">N186+N188+N190</f>
        <v>0</v>
      </c>
      <c r="O191" s="139" t="n">
        <f aca="false">O186+O188+O190</f>
        <v>0</v>
      </c>
      <c r="P191" s="139" t="n">
        <f aca="false">P186+P188+P190</f>
        <v>0</v>
      </c>
      <c r="Q191" s="139" t="n">
        <f aca="false">Q186+Q188+Q190</f>
        <v>0</v>
      </c>
      <c r="R191" s="139" t="n">
        <f aca="false">R186+R188+R190</f>
        <v>0</v>
      </c>
      <c r="S191" s="139" t="n">
        <f aca="false">S186+S188+S190</f>
        <v>0</v>
      </c>
      <c r="T191" s="139" t="n">
        <f aca="false">T186+T188+T190</f>
        <v>0</v>
      </c>
      <c r="U191" s="233" t="n">
        <f aca="false">U186+U188+U190</f>
        <v>0</v>
      </c>
      <c r="V191" s="167"/>
      <c r="Y191" s="291"/>
    </row>
    <row r="192" customFormat="false" ht="12.75" hidden="false" customHeight="true" outlineLevel="0" collapsed="false">
      <c r="A192" s="148" t="s">
        <v>643</v>
      </c>
      <c r="B192" s="148"/>
      <c r="C192" s="127"/>
      <c r="D192" s="132"/>
      <c r="E192" s="132"/>
      <c r="F192" s="132"/>
      <c r="G192" s="132"/>
      <c r="H192" s="132"/>
      <c r="I192" s="132"/>
      <c r="J192" s="132"/>
      <c r="K192" s="132"/>
      <c r="L192" s="177"/>
      <c r="M192" s="132"/>
      <c r="N192" s="132"/>
      <c r="O192" s="133"/>
      <c r="P192" s="130"/>
      <c r="Q192" s="132"/>
      <c r="R192" s="132"/>
      <c r="S192" s="132"/>
      <c r="T192" s="132"/>
      <c r="U192" s="332"/>
      <c r="V192" s="125"/>
      <c r="Y192" s="291"/>
    </row>
    <row r="193" customFormat="false" ht="12.75" hidden="false" customHeight="true" outlineLevel="0" collapsed="false">
      <c r="A193" s="297"/>
      <c r="B193" s="126"/>
      <c r="C193" s="127"/>
      <c r="D193" s="127"/>
      <c r="E193" s="127"/>
      <c r="F193" s="127"/>
      <c r="G193" s="127"/>
      <c r="H193" s="127"/>
      <c r="I193" s="127"/>
      <c r="J193" s="127"/>
      <c r="K193" s="127"/>
      <c r="L193" s="149"/>
      <c r="M193" s="127"/>
      <c r="N193" s="178"/>
      <c r="O193" s="127"/>
      <c r="P193" s="127"/>
      <c r="Q193" s="127"/>
      <c r="R193" s="127"/>
      <c r="S193" s="127"/>
      <c r="T193" s="127"/>
      <c r="U193" s="127"/>
      <c r="V193" s="125"/>
      <c r="W193" s="290"/>
      <c r="X193" s="290"/>
      <c r="Y193" s="291"/>
    </row>
    <row r="194" customFormat="false" ht="12.75" hidden="false" customHeight="true" outlineLevel="0" collapsed="false">
      <c r="A194" s="313" t="s">
        <v>381</v>
      </c>
      <c r="B194" s="313"/>
      <c r="C194" s="143" t="n">
        <f aca="false">SUM(C193:C193)</f>
        <v>0</v>
      </c>
      <c r="D194" s="143" t="n">
        <f aca="false">SUM(D193:D193)</f>
        <v>0</v>
      </c>
      <c r="E194" s="143" t="n">
        <f aca="false">SUM(E193:E193)</f>
        <v>0</v>
      </c>
      <c r="F194" s="143" t="n">
        <f aca="false">SUM(F193:F193)</f>
        <v>0</v>
      </c>
      <c r="G194" s="143" t="n">
        <f aca="false">SUM(G193:G193)</f>
        <v>0</v>
      </c>
      <c r="H194" s="143" t="n">
        <f aca="false">SUM(H193:H193)</f>
        <v>0</v>
      </c>
      <c r="I194" s="143" t="n">
        <f aca="false">SUM(I193:I193)</f>
        <v>0</v>
      </c>
      <c r="J194" s="143" t="n">
        <f aca="false">SUM(J193:J193)</f>
        <v>0</v>
      </c>
      <c r="K194" s="143" t="n">
        <f aca="false">SUM(K193:K193)</f>
        <v>0</v>
      </c>
      <c r="L194" s="143" t="n">
        <f aca="false">SUM(L193:L193)</f>
        <v>0</v>
      </c>
      <c r="M194" s="143" t="n">
        <f aca="false">SUM(M193:M193)</f>
        <v>0</v>
      </c>
      <c r="N194" s="143" t="n">
        <f aca="false">SUM(N193:N193)</f>
        <v>0</v>
      </c>
      <c r="O194" s="143" t="n">
        <f aca="false">SUM(O193:O193)</f>
        <v>0</v>
      </c>
      <c r="P194" s="143" t="n">
        <f aca="false">SUM(P193:P193)</f>
        <v>0</v>
      </c>
      <c r="Q194" s="143" t="n">
        <f aca="false">SUM(Q193:Q193)</f>
        <v>0</v>
      </c>
      <c r="R194" s="143" t="n">
        <f aca="false">SUM(R193:R193)</f>
        <v>0</v>
      </c>
      <c r="S194" s="143" t="n">
        <f aca="false">SUM(S193:S193)</f>
        <v>0</v>
      </c>
      <c r="T194" s="143" t="n">
        <f aca="false">SUM(T193:T193)</f>
        <v>0</v>
      </c>
      <c r="U194" s="143" t="n">
        <f aca="false">SUM(U193:U193)</f>
        <v>0</v>
      </c>
      <c r="V194" s="165"/>
      <c r="Y194" s="291"/>
    </row>
    <row r="195" customFormat="false" ht="12.75" hidden="false" customHeight="true" outlineLevel="0" collapsed="false">
      <c r="A195" s="333"/>
      <c r="B195" s="334"/>
      <c r="C195" s="127"/>
      <c r="D195" s="127"/>
      <c r="E195" s="127"/>
      <c r="F195" s="127"/>
      <c r="G195" s="127"/>
      <c r="H195" s="127"/>
      <c r="I195" s="127"/>
      <c r="J195" s="127"/>
      <c r="K195" s="127"/>
      <c r="L195" s="149"/>
      <c r="M195" s="127"/>
      <c r="N195" s="127"/>
      <c r="O195" s="127"/>
      <c r="P195" s="127"/>
      <c r="Q195" s="127"/>
      <c r="R195" s="127"/>
      <c r="S195" s="127"/>
      <c r="T195" s="127"/>
      <c r="U195" s="127"/>
      <c r="V195" s="125"/>
      <c r="W195" s="290"/>
      <c r="X195" s="290"/>
      <c r="Y195" s="291"/>
    </row>
    <row r="196" customFormat="false" ht="12.75" hidden="false" customHeight="true" outlineLevel="0" collapsed="false">
      <c r="A196" s="154" t="s">
        <v>385</v>
      </c>
      <c r="B196" s="154"/>
      <c r="C196" s="143" t="n">
        <f aca="false">SUM(C195:C195)</f>
        <v>0</v>
      </c>
      <c r="D196" s="143" t="n">
        <f aca="false">SUM(D195:D195)</f>
        <v>0</v>
      </c>
      <c r="E196" s="143" t="n">
        <f aca="false">SUM(E195:E195)</f>
        <v>0</v>
      </c>
      <c r="F196" s="143" t="n">
        <f aca="false">SUM(F195:F195)</f>
        <v>0</v>
      </c>
      <c r="G196" s="143" t="n">
        <f aca="false">SUM(G195:G195)</f>
        <v>0</v>
      </c>
      <c r="H196" s="143" t="n">
        <f aca="false">SUM(H195:H195)</f>
        <v>0</v>
      </c>
      <c r="I196" s="143" t="n">
        <f aca="false">SUM(I195:I195)</f>
        <v>0</v>
      </c>
      <c r="J196" s="143" t="n">
        <f aca="false">SUM(J195:J195)</f>
        <v>0</v>
      </c>
      <c r="K196" s="143" t="n">
        <f aca="false">SUM(K195:K195)</f>
        <v>0</v>
      </c>
      <c r="L196" s="143" t="n">
        <f aca="false">SUM(L195:L195)</f>
        <v>0</v>
      </c>
      <c r="M196" s="143" t="n">
        <f aca="false">SUM(M195:M195)</f>
        <v>0</v>
      </c>
      <c r="N196" s="143" t="n">
        <f aca="false">SUM(N195:N195)</f>
        <v>0</v>
      </c>
      <c r="O196" s="143" t="n">
        <f aca="false">SUM(O195:O195)</f>
        <v>0</v>
      </c>
      <c r="P196" s="143" t="n">
        <f aca="false">SUM(P195:P195)</f>
        <v>0</v>
      </c>
      <c r="Q196" s="143" t="n">
        <f aca="false">SUM(Q195:Q195)</f>
        <v>0</v>
      </c>
      <c r="R196" s="143" t="n">
        <f aca="false">SUM(R195:R195)</f>
        <v>0</v>
      </c>
      <c r="S196" s="143" t="n">
        <f aca="false">SUM(S195:S195)</f>
        <v>0</v>
      </c>
      <c r="T196" s="143" t="n">
        <f aca="false">SUM(T195:T195)</f>
        <v>0</v>
      </c>
      <c r="U196" s="143" t="n">
        <f aca="false">SUM(U195:U195)</f>
        <v>0</v>
      </c>
      <c r="V196" s="165"/>
      <c r="Y196" s="291"/>
    </row>
    <row r="197" customFormat="false" ht="12.75" hidden="false" customHeight="true" outlineLevel="0" collapsed="false">
      <c r="A197" s="125" t="n">
        <v>1</v>
      </c>
      <c r="B197" s="126" t="s">
        <v>386</v>
      </c>
      <c r="C197" s="127" t="n">
        <f aca="false">D197+E197+F197+G197+H197+I197+K197+M197+O197+Q197+R197+S197+T197+U197</f>
        <v>12220947.618999</v>
      </c>
      <c r="D197" s="127" t="n">
        <v>856299.486</v>
      </c>
      <c r="E197" s="127" t="n">
        <v>1942440.15</v>
      </c>
      <c r="F197" s="128"/>
      <c r="G197" s="127" t="n">
        <v>311351.166</v>
      </c>
      <c r="H197" s="128"/>
      <c r="I197" s="127" t="n">
        <v>455495.04</v>
      </c>
      <c r="J197" s="128"/>
      <c r="K197" s="128"/>
      <c r="L197" s="128"/>
      <c r="M197" s="127" t="n">
        <v>4548971.364</v>
      </c>
      <c r="N197" s="128"/>
      <c r="O197" s="127" t="n">
        <v>719214.657</v>
      </c>
      <c r="P197" s="128"/>
      <c r="Q197" s="127" t="n">
        <v>2893236.276</v>
      </c>
      <c r="R197" s="127" t="n">
        <v>147793.674</v>
      </c>
      <c r="S197" s="127" t="n">
        <v>90096.972</v>
      </c>
      <c r="T197" s="127"/>
      <c r="U197" s="127" t="n">
        <f aca="false">(D197+E197+F197+G197+H197+I197+M197+O197+Q197+R197+S197)*2.14%</f>
        <v>256048.833999</v>
      </c>
      <c r="V197" s="125" t="n">
        <v>2024</v>
      </c>
      <c r="W197" s="290" t="s">
        <v>1099</v>
      </c>
      <c r="X197" s="290" t="s">
        <v>991</v>
      </c>
      <c r="Y197" s="291"/>
      <c r="AA197" s="251"/>
    </row>
    <row r="198" customFormat="false" ht="12.75" hidden="false" customHeight="true" outlineLevel="0" collapsed="false">
      <c r="A198" s="125" t="n">
        <f aca="false">A197+1</f>
        <v>2</v>
      </c>
      <c r="B198" s="126" t="s">
        <v>387</v>
      </c>
      <c r="C198" s="127" t="n">
        <f aca="false">D198+E198+F198+G198+H198+I198+K198+M198+O198+Q198+R198+S198+T198+U198</f>
        <v>20640804.839322</v>
      </c>
      <c r="D198" s="127" t="n">
        <v>1446263.508</v>
      </c>
      <c r="E198" s="127" t="n">
        <v>3280721.7</v>
      </c>
      <c r="F198" s="128"/>
      <c r="G198" s="127" t="n">
        <v>525862.548</v>
      </c>
      <c r="H198" s="128"/>
      <c r="I198" s="127" t="n">
        <v>769317.12</v>
      </c>
      <c r="J198" s="128"/>
      <c r="K198" s="128"/>
      <c r="L198" s="128"/>
      <c r="M198" s="127" t="n">
        <v>7683072.792</v>
      </c>
      <c r="N198" s="128"/>
      <c r="O198" s="127" t="n">
        <v>1214731.446</v>
      </c>
      <c r="P198" s="128"/>
      <c r="Q198" s="127" t="n">
        <v>4886587.128</v>
      </c>
      <c r="R198" s="127" t="n">
        <v>249618.972</v>
      </c>
      <c r="S198" s="127" t="n">
        <v>152171.016</v>
      </c>
      <c r="T198" s="127"/>
      <c r="U198" s="127" t="n">
        <f aca="false">(D198+E198+F198+G198+H198+I198+M198+O198+Q198+R198+S198)*2.14%</f>
        <v>432458.609322</v>
      </c>
      <c r="V198" s="125" t="n">
        <v>2024</v>
      </c>
      <c r="W198" s="290" t="s">
        <v>1104</v>
      </c>
      <c r="X198" s="290" t="s">
        <v>991</v>
      </c>
      <c r="Y198" s="291"/>
      <c r="AA198" s="251"/>
    </row>
    <row r="199" customFormat="false" ht="12.75" hidden="false" customHeight="true" outlineLevel="0" collapsed="false">
      <c r="A199" s="125" t="n">
        <f aca="false">A198+1</f>
        <v>3</v>
      </c>
      <c r="B199" s="126" t="s">
        <v>388</v>
      </c>
      <c r="C199" s="127" t="n">
        <f aca="false">D199+E199+F199+G199+H199+I199+K199+M199+O199+Q199+R199+S199+T199+U199</f>
        <v>14849185.857289</v>
      </c>
      <c r="D199" s="127" t="n">
        <v>1338129.245</v>
      </c>
      <c r="E199" s="128"/>
      <c r="F199" s="128"/>
      <c r="G199" s="127" t="n">
        <v>486544.845</v>
      </c>
      <c r="H199" s="128"/>
      <c r="I199" s="127" t="n">
        <v>711796.8</v>
      </c>
      <c r="J199" s="128"/>
      <c r="K199" s="128"/>
      <c r="L199" s="128"/>
      <c r="M199" s="127" t="n">
        <v>7108624.63</v>
      </c>
      <c r="N199" s="128"/>
      <c r="O199" s="128"/>
      <c r="P199" s="128"/>
      <c r="Q199" s="127" t="n">
        <v>4521226.67</v>
      </c>
      <c r="R199" s="127" t="n">
        <v>230955.455</v>
      </c>
      <c r="S199" s="127" t="n">
        <v>140793.49</v>
      </c>
      <c r="T199" s="127"/>
      <c r="U199" s="127" t="n">
        <f aca="false">(D199+E199+F199+G199+H199+I199+M199+O199+Q199+R199+S199)*2.14%</f>
        <v>311114.722289</v>
      </c>
      <c r="V199" s="125" t="n">
        <v>2024</v>
      </c>
      <c r="W199" s="290" t="s">
        <v>1100</v>
      </c>
      <c r="X199" s="290" t="s">
        <v>991</v>
      </c>
      <c r="Y199" s="291"/>
      <c r="AA199" s="251"/>
    </row>
    <row r="200" customFormat="false" ht="12.75" hidden="false" customHeight="true" outlineLevel="0" collapsed="false">
      <c r="A200" s="125" t="n">
        <f aca="false">A199+1</f>
        <v>4</v>
      </c>
      <c r="B200" s="126" t="s">
        <v>390</v>
      </c>
      <c r="C200" s="127" t="n">
        <f aca="false">D200+E200+F200+G200+H200+I200+K200+M200+O200+Q200+R200+S200+T200+U200</f>
        <v>14327960.8185182</v>
      </c>
      <c r="D200" s="127" t="n">
        <v>1291159.231</v>
      </c>
      <c r="E200" s="128"/>
      <c r="F200" s="128"/>
      <c r="G200" s="127" t="n">
        <v>469466.511</v>
      </c>
      <c r="H200" s="128"/>
      <c r="I200" s="127" t="n">
        <v>686811.84</v>
      </c>
      <c r="J200" s="128"/>
      <c r="K200" s="128"/>
      <c r="L200" s="128"/>
      <c r="M200" s="127" t="n">
        <v>6859102.994</v>
      </c>
      <c r="N200" s="128"/>
      <c r="O200" s="128"/>
      <c r="P200" s="128"/>
      <c r="Q200" s="127" t="n">
        <v>4362525.946</v>
      </c>
      <c r="R200" s="127" t="n">
        <v>222848.629</v>
      </c>
      <c r="S200" s="127" t="n">
        <v>135851.462</v>
      </c>
      <c r="T200" s="127"/>
      <c r="U200" s="127" t="n">
        <f aca="false">(D200+E200+F200+G200+H200+I200+M200+O200+Q200+R200+S200)*2.14%</f>
        <v>300194.2055182</v>
      </c>
      <c r="V200" s="125" t="n">
        <v>2024</v>
      </c>
      <c r="W200" s="290" t="s">
        <v>1101</v>
      </c>
      <c r="X200" s="290" t="s">
        <v>991</v>
      </c>
      <c r="Y200" s="291"/>
      <c r="AA200" s="251"/>
    </row>
    <row r="201" customFormat="false" ht="12.75" hidden="false" customHeight="true" outlineLevel="0" collapsed="false">
      <c r="A201" s="125" t="n">
        <f aca="false">A200+1</f>
        <v>5</v>
      </c>
      <c r="B201" s="126" t="s">
        <v>391</v>
      </c>
      <c r="C201" s="127" t="n">
        <f aca="false">D201+E201+F201+G201+H201+I201+K201+M201+O201+Q201+R201+S201+T201+U201</f>
        <v>14333688.566197</v>
      </c>
      <c r="D201" s="127" t="n">
        <v>1291675.385</v>
      </c>
      <c r="E201" s="127"/>
      <c r="F201" s="127"/>
      <c r="G201" s="127" t="n">
        <v>469654.185</v>
      </c>
      <c r="H201" s="127"/>
      <c r="I201" s="127" t="n">
        <v>687086.4</v>
      </c>
      <c r="J201" s="127"/>
      <c r="K201" s="127"/>
      <c r="L201" s="149"/>
      <c r="M201" s="127" t="n">
        <v>6861844.99</v>
      </c>
      <c r="N201" s="127"/>
      <c r="O201" s="127"/>
      <c r="P201" s="127"/>
      <c r="Q201" s="127" t="n">
        <v>4364269.91</v>
      </c>
      <c r="R201" s="127" t="n">
        <v>222937.715</v>
      </c>
      <c r="S201" s="127" t="n">
        <v>135905.77</v>
      </c>
      <c r="T201" s="127"/>
      <c r="U201" s="127" t="n">
        <f aca="false">(D201+E201+F201+G201+H201+I201+M201+O201+Q201+R201+S201)*2.14%</f>
        <v>300314.211197</v>
      </c>
      <c r="V201" s="125" t="n">
        <v>2024</v>
      </c>
      <c r="W201" s="290" t="s">
        <v>1103</v>
      </c>
      <c r="X201" s="290" t="s">
        <v>991</v>
      </c>
      <c r="Y201" s="291"/>
      <c r="AA201" s="251"/>
    </row>
    <row r="202" customFormat="false" ht="12.75" hidden="false" customHeight="true" outlineLevel="0" collapsed="false">
      <c r="A202" s="125" t="n">
        <f aca="false">A201+1</f>
        <v>6</v>
      </c>
      <c r="B202" s="126" t="s">
        <v>392</v>
      </c>
      <c r="C202" s="127" t="n">
        <f aca="false">D202+E202+F202+G202+H202+I202+K202+M202+O202+Q202+R202+S202+T202+U202</f>
        <v>14952114.092097</v>
      </c>
      <c r="D202" s="127" t="n">
        <v>1119389.544</v>
      </c>
      <c r="E202" s="127"/>
      <c r="F202" s="127"/>
      <c r="G202" s="127" t="n">
        <v>488028.996</v>
      </c>
      <c r="H202" s="127"/>
      <c r="I202" s="127" t="n">
        <v>674593.92</v>
      </c>
      <c r="J202" s="127"/>
      <c r="K202" s="127"/>
      <c r="L202" s="149"/>
      <c r="M202" s="127" t="n">
        <v>6737084.172</v>
      </c>
      <c r="N202" s="127"/>
      <c r="O202" s="127" t="n">
        <v>1065166.011</v>
      </c>
      <c r="P202" s="127"/>
      <c r="Q202" s="127" t="n">
        <v>4284919.548</v>
      </c>
      <c r="R202" s="127" t="n">
        <v>218884.302</v>
      </c>
      <c r="S202" s="127" t="n">
        <v>50776.362</v>
      </c>
      <c r="T202" s="127"/>
      <c r="U202" s="127" t="n">
        <f aca="false">(D202+E202+F202+G202+H202+I202+M202+O202+Q202+R202+S202)*2.14%</f>
        <v>313271.237097</v>
      </c>
      <c r="V202" s="125" t="n">
        <v>2024</v>
      </c>
      <c r="W202" s="290" t="s">
        <v>1102</v>
      </c>
      <c r="X202" s="290" t="s">
        <v>991</v>
      </c>
      <c r="Y202" s="291"/>
      <c r="AA202" s="251"/>
    </row>
    <row r="203" customFormat="false" ht="12.75" hidden="false" customHeight="true" outlineLevel="0" collapsed="false">
      <c r="A203" s="297" t="n">
        <v>7</v>
      </c>
      <c r="B203" s="156" t="s">
        <v>393</v>
      </c>
      <c r="C203" s="127" t="n">
        <f aca="false">D203+E203+F203+G203+H203+I203+K203+M203+O203+Q203+R203+S203+T203+U203</f>
        <v>33775115.4432128</v>
      </c>
      <c r="D203" s="127" t="n">
        <v>2258689.904</v>
      </c>
      <c r="E203" s="127" t="n">
        <v>5123639.6</v>
      </c>
      <c r="F203" s="127"/>
      <c r="G203" s="127" t="n">
        <v>821261.424</v>
      </c>
      <c r="H203" s="127"/>
      <c r="I203" s="127" t="n">
        <v>1201474.56</v>
      </c>
      <c r="J203" s="127"/>
      <c r="K203" s="127"/>
      <c r="L203" s="149"/>
      <c r="M203" s="127" t="n">
        <v>11998974.496</v>
      </c>
      <c r="N203" s="127"/>
      <c r="O203" s="127"/>
      <c r="P203" s="127"/>
      <c r="Q203" s="127" t="n">
        <v>7631586.464</v>
      </c>
      <c r="R203" s="127" t="n">
        <v>3794193.296</v>
      </c>
      <c r="S203" s="127" t="n">
        <v>237651.808</v>
      </c>
      <c r="T203" s="127"/>
      <c r="U203" s="127" t="n">
        <f aca="false">(D203+E203+F203+G203+H203+I203+M203+O203+Q203+R203+S203)*2.14%</f>
        <v>707643.8912128</v>
      </c>
      <c r="V203" s="125" t="n">
        <v>2024</v>
      </c>
      <c r="W203" s="290" t="s">
        <v>1105</v>
      </c>
      <c r="X203" s="290" t="s">
        <v>991</v>
      </c>
      <c r="Y203" s="291"/>
      <c r="AA203" s="251"/>
    </row>
    <row r="204" customFormat="false" ht="12.75" hidden="false" customHeight="true" outlineLevel="0" collapsed="false">
      <c r="A204" s="297" t="n">
        <v>8</v>
      </c>
      <c r="B204" s="156" t="s">
        <v>394</v>
      </c>
      <c r="C204" s="127" t="n">
        <f aca="false">D204+E204+F204+G204+H204+I204+K204+M204+O204+Q204+R204+S204+T204+U204</f>
        <v>39791500.8380904</v>
      </c>
      <c r="D204" s="127" t="n">
        <v>2661031.947</v>
      </c>
      <c r="E204" s="127" t="n">
        <v>6036317.175</v>
      </c>
      <c r="F204" s="127"/>
      <c r="G204" s="127" t="n">
        <v>967553.307</v>
      </c>
      <c r="H204" s="127"/>
      <c r="I204" s="127" t="n">
        <v>1415494.08</v>
      </c>
      <c r="J204" s="127"/>
      <c r="K204" s="127"/>
      <c r="L204" s="149"/>
      <c r="M204" s="127" t="n">
        <v>14136360.378</v>
      </c>
      <c r="N204" s="127"/>
      <c r="O204" s="127"/>
      <c r="P204" s="127"/>
      <c r="Q204" s="127" t="n">
        <v>8991006.402</v>
      </c>
      <c r="R204" s="127" t="n">
        <v>4470055.653</v>
      </c>
      <c r="S204" s="127" t="n">
        <v>279984.894</v>
      </c>
      <c r="T204" s="127"/>
      <c r="U204" s="127" t="n">
        <f aca="false">(D204+E204+F204+G204+H204+I204+M204+O204+Q204+R204+S204)*2.14%</f>
        <v>833697.0020904</v>
      </c>
      <c r="V204" s="125" t="n">
        <v>2024</v>
      </c>
      <c r="W204" s="290" t="s">
        <v>1106</v>
      </c>
      <c r="X204" s="290" t="s">
        <v>991</v>
      </c>
      <c r="Y204" s="291"/>
      <c r="AA204" s="251"/>
    </row>
    <row r="205" customFormat="false" ht="12.75" hidden="false" customHeight="true" outlineLevel="0" collapsed="false">
      <c r="A205" s="297" t="n">
        <v>9</v>
      </c>
      <c r="B205" s="335" t="s">
        <v>379</v>
      </c>
      <c r="C205" s="127" t="n">
        <f aca="false">D205+E205+F205+G205+H205+I205+K205+M205+O205+Q205+R205+S205+T205+U205</f>
        <v>13594774.8844322</v>
      </c>
      <c r="D205" s="127" t="n">
        <v>959788.36</v>
      </c>
      <c r="E205" s="127" t="n">
        <v>2177195.58</v>
      </c>
      <c r="F205" s="127"/>
      <c r="G205" s="127" t="n">
        <v>348979.803</v>
      </c>
      <c r="H205" s="127"/>
      <c r="I205" s="127" t="n">
        <v>510544.32</v>
      </c>
      <c r="J205" s="127"/>
      <c r="K205" s="127"/>
      <c r="L205" s="149"/>
      <c r="M205" s="127" t="n">
        <v>5098741.56</v>
      </c>
      <c r="N205" s="127"/>
      <c r="O205" s="127" t="n">
        <v>806136.02</v>
      </c>
      <c r="P205" s="127"/>
      <c r="Q205" s="127" t="n">
        <v>3242901.06</v>
      </c>
      <c r="R205" s="127" t="n">
        <v>165655.42</v>
      </c>
      <c r="S205" s="127"/>
      <c r="T205" s="127"/>
      <c r="U205" s="127" t="n">
        <v>284832.7614322</v>
      </c>
      <c r="V205" s="125" t="n">
        <v>2024</v>
      </c>
      <c r="W205" s="324"/>
      <c r="X205" s="324"/>
      <c r="Y205" s="291"/>
      <c r="AA205" s="251"/>
    </row>
    <row r="206" customFormat="false" ht="12.75" hidden="false" customHeight="true" outlineLevel="0" collapsed="false">
      <c r="A206" s="297" t="n">
        <v>10</v>
      </c>
      <c r="B206" s="335" t="s">
        <v>375</v>
      </c>
      <c r="C206" s="127" t="n">
        <f aca="false">D206+E206+F206+G206+H206+I206+K206+M206+O206+Q206+R206+S206+T206+U206</f>
        <v>23887029.8019008</v>
      </c>
      <c r="D206" s="127" t="n">
        <v>1433483.17</v>
      </c>
      <c r="E206" s="127" t="n">
        <v>4083329.92</v>
      </c>
      <c r="F206" s="127"/>
      <c r="G206" s="127" t="n">
        <v>527003.892</v>
      </c>
      <c r="H206" s="127"/>
      <c r="I206" s="127" t="n">
        <v>774662.62</v>
      </c>
      <c r="J206" s="127"/>
      <c r="K206" s="127"/>
      <c r="L206" s="149"/>
      <c r="M206" s="127" t="n">
        <v>7203262.32</v>
      </c>
      <c r="N206" s="127"/>
      <c r="O206" s="127" t="n">
        <v>2183062.87</v>
      </c>
      <c r="P206" s="127"/>
      <c r="Q206" s="127" t="n">
        <v>6913845.46</v>
      </c>
      <c r="R206" s="127" t="n">
        <v>267907.22</v>
      </c>
      <c r="S206" s="127"/>
      <c r="T206" s="127"/>
      <c r="U206" s="127" t="n">
        <v>500472.3299008</v>
      </c>
      <c r="V206" s="125" t="n">
        <v>2024</v>
      </c>
      <c r="W206" s="324"/>
      <c r="X206" s="324"/>
      <c r="Y206" s="291"/>
      <c r="AA206" s="251"/>
    </row>
    <row r="207" customFormat="false" ht="12.75" hidden="false" customHeight="true" outlineLevel="0" collapsed="false">
      <c r="A207" s="313" t="s">
        <v>395</v>
      </c>
      <c r="B207" s="313"/>
      <c r="C207" s="143" t="n">
        <f aca="false">SUM(C197:C206)</f>
        <v>202373122.760058</v>
      </c>
      <c r="D207" s="143" t="n">
        <f aca="false">SUM(D197:D206)</f>
        <v>14655909.78</v>
      </c>
      <c r="E207" s="143" t="n">
        <f aca="false">SUM(E197:E206)</f>
        <v>22643644.125</v>
      </c>
      <c r="F207" s="143" t="n">
        <f aca="false">SUM(F197:F206)</f>
        <v>0</v>
      </c>
      <c r="G207" s="143" t="n">
        <f aca="false">SUM(G197:G206)</f>
        <v>5415706.677</v>
      </c>
      <c r="H207" s="143" t="n">
        <f aca="false">SUM(H197:H206)</f>
        <v>0</v>
      </c>
      <c r="I207" s="143" t="n">
        <f aca="false">SUM(I197:I206)</f>
        <v>7887276.7</v>
      </c>
      <c r="J207" s="143" t="n">
        <f aca="false">SUM(J197:J206)</f>
        <v>0</v>
      </c>
      <c r="K207" s="143" t="n">
        <f aca="false">SUM(K197:K206)</f>
        <v>0</v>
      </c>
      <c r="L207" s="143" t="n">
        <f aca="false">SUM(L197:L206)</f>
        <v>0</v>
      </c>
      <c r="M207" s="143" t="n">
        <f aca="false">SUM(M197:M206)</f>
        <v>78236039.696</v>
      </c>
      <c r="N207" s="143" t="n">
        <f aca="false">SUM(N197:N206)</f>
        <v>0</v>
      </c>
      <c r="O207" s="143" t="n">
        <f aca="false">SUM(O197:O206)</f>
        <v>5988311.004</v>
      </c>
      <c r="P207" s="143" t="n">
        <f aca="false">SUM(P197:P206)</f>
        <v>0</v>
      </c>
      <c r="Q207" s="143" t="n">
        <f aca="false">SUM(Q197:Q206)</f>
        <v>52092104.864</v>
      </c>
      <c r="R207" s="143" t="n">
        <f aca="false">SUM(R197:R206)</f>
        <v>9990850.336</v>
      </c>
      <c r="S207" s="143" t="n">
        <f aca="false">SUM(S197:S206)</f>
        <v>1223231.774</v>
      </c>
      <c r="T207" s="143" t="n">
        <f aca="false">SUM(T197:T206)</f>
        <v>0</v>
      </c>
      <c r="U207" s="143" t="n">
        <f aca="false">SUM(U197:U206)</f>
        <v>4240047.8040584</v>
      </c>
      <c r="V207" s="165"/>
      <c r="Y207" s="291"/>
    </row>
    <row r="208" customFormat="false" ht="12.75" hidden="false" customHeight="true" outlineLevel="0" collapsed="false">
      <c r="A208" s="164" t="s">
        <v>396</v>
      </c>
      <c r="B208" s="164"/>
      <c r="C208" s="139" t="n">
        <f aca="false">C194+C196+C207</f>
        <v>202373122.760058</v>
      </c>
      <c r="D208" s="139" t="n">
        <f aca="false">D194+D196+D207</f>
        <v>14655909.78</v>
      </c>
      <c r="E208" s="139" t="n">
        <f aca="false">E194+E196+E207</f>
        <v>22643644.125</v>
      </c>
      <c r="F208" s="139" t="n">
        <f aca="false">F194+F196+F207</f>
        <v>0</v>
      </c>
      <c r="G208" s="139" t="n">
        <f aca="false">G194+G196+G207</f>
        <v>5415706.677</v>
      </c>
      <c r="H208" s="139" t="n">
        <f aca="false">H194+H196+H207</f>
        <v>0</v>
      </c>
      <c r="I208" s="139" t="n">
        <f aca="false">I194+I196+I207</f>
        <v>7887276.7</v>
      </c>
      <c r="J208" s="139" t="n">
        <f aca="false">J194+J196+J207</f>
        <v>0</v>
      </c>
      <c r="K208" s="139" t="n">
        <f aca="false">K194+K196+K207</f>
        <v>0</v>
      </c>
      <c r="L208" s="139" t="n">
        <f aca="false">L194+L196+L207</f>
        <v>0</v>
      </c>
      <c r="M208" s="139" t="n">
        <f aca="false">M194+M196+M207</f>
        <v>78236039.696</v>
      </c>
      <c r="N208" s="139" t="n">
        <f aca="false">N194+N196+N207</f>
        <v>0</v>
      </c>
      <c r="O208" s="139" t="n">
        <f aca="false">O194+O196+O207</f>
        <v>5988311.004</v>
      </c>
      <c r="P208" s="139" t="n">
        <f aca="false">P194+P196+P207</f>
        <v>0</v>
      </c>
      <c r="Q208" s="139" t="n">
        <f aca="false">Q194+Q196+Q207</f>
        <v>52092104.864</v>
      </c>
      <c r="R208" s="139" t="n">
        <f aca="false">R194+R196+R207</f>
        <v>9990850.336</v>
      </c>
      <c r="S208" s="139" t="n">
        <f aca="false">S194+S196+S207</f>
        <v>1223231.774</v>
      </c>
      <c r="T208" s="139" t="n">
        <f aca="false">T194+T196+T207</f>
        <v>0</v>
      </c>
      <c r="U208" s="233" t="n">
        <f aca="false">U194+U196+U207</f>
        <v>4240047.8040584</v>
      </c>
      <c r="V208" s="167"/>
      <c r="Y208" s="291"/>
    </row>
    <row r="209" customFormat="false" ht="12.75" hidden="false" customHeight="true" outlineLevel="0" collapsed="false">
      <c r="A209" s="148" t="s">
        <v>397</v>
      </c>
      <c r="B209" s="148"/>
      <c r="C209" s="127"/>
      <c r="D209" s="132"/>
      <c r="E209" s="132"/>
      <c r="F209" s="132"/>
      <c r="G209" s="132"/>
      <c r="H209" s="132"/>
      <c r="I209" s="130"/>
      <c r="J209" s="132"/>
      <c r="K209" s="132"/>
      <c r="L209" s="177"/>
      <c r="M209" s="132"/>
      <c r="N209" s="132"/>
      <c r="O209" s="133"/>
      <c r="P209" s="130"/>
      <c r="Q209" s="132"/>
      <c r="R209" s="132"/>
      <c r="S209" s="132"/>
      <c r="T209" s="132"/>
      <c r="U209" s="332"/>
      <c r="V209" s="125"/>
      <c r="Y209" s="291"/>
    </row>
    <row r="210" customFormat="false" ht="12.75" hidden="false" customHeight="true" outlineLevel="0" collapsed="false">
      <c r="A210" s="125"/>
      <c r="B210" s="126"/>
      <c r="C210" s="127"/>
      <c r="D210" s="127"/>
      <c r="E210" s="127"/>
      <c r="F210" s="127"/>
      <c r="G210" s="127"/>
      <c r="H210" s="127"/>
      <c r="I210" s="127"/>
      <c r="J210" s="127"/>
      <c r="K210" s="127"/>
      <c r="L210" s="127"/>
      <c r="M210" s="127"/>
      <c r="N210" s="128"/>
      <c r="O210" s="127"/>
      <c r="P210" s="127"/>
      <c r="Q210" s="127"/>
      <c r="R210" s="127"/>
      <c r="S210" s="127"/>
      <c r="T210" s="127"/>
      <c r="U210" s="127"/>
      <c r="V210" s="125"/>
      <c r="W210" s="290"/>
      <c r="X210" s="290"/>
      <c r="Y210" s="291"/>
    </row>
    <row r="211" customFormat="false" ht="12.75" hidden="false" customHeight="true" outlineLevel="0" collapsed="false">
      <c r="A211" s="154" t="s">
        <v>405</v>
      </c>
      <c r="B211" s="154"/>
      <c r="C211" s="143" t="n">
        <f aca="false">SUM(C210:C210)</f>
        <v>0</v>
      </c>
      <c r="D211" s="143" t="n">
        <f aca="false">SUM(D210:D210)</f>
        <v>0</v>
      </c>
      <c r="E211" s="143" t="n">
        <f aca="false">SUM(E210:E210)</f>
        <v>0</v>
      </c>
      <c r="F211" s="143" t="n">
        <f aca="false">SUM(F210:F210)</f>
        <v>0</v>
      </c>
      <c r="G211" s="143" t="n">
        <f aca="false">SUM(G210:G210)</f>
        <v>0</v>
      </c>
      <c r="H211" s="143" t="n">
        <f aca="false">SUM(H210:H210)</f>
        <v>0</v>
      </c>
      <c r="I211" s="143" t="n">
        <f aca="false">SUM(I210:I210)</f>
        <v>0</v>
      </c>
      <c r="J211" s="143" t="n">
        <f aca="false">SUM(J210:J210)</f>
        <v>0</v>
      </c>
      <c r="K211" s="143" t="n">
        <f aca="false">SUM(K210:K210)</f>
        <v>0</v>
      </c>
      <c r="L211" s="143" t="n">
        <f aca="false">SUM(L210:L210)</f>
        <v>0</v>
      </c>
      <c r="M211" s="143" t="n">
        <f aca="false">SUM(M210:M210)</f>
        <v>0</v>
      </c>
      <c r="N211" s="143" t="n">
        <f aca="false">SUM(N210:N210)</f>
        <v>0</v>
      </c>
      <c r="O211" s="143" t="n">
        <f aca="false">SUM(O210:O210)</f>
        <v>0</v>
      </c>
      <c r="P211" s="143" t="n">
        <f aca="false">SUM(P210:P210)</f>
        <v>0</v>
      </c>
      <c r="Q211" s="143" t="n">
        <f aca="false">SUM(Q210:Q210)</f>
        <v>0</v>
      </c>
      <c r="R211" s="143" t="n">
        <f aca="false">SUM(R210:R210)</f>
        <v>0</v>
      </c>
      <c r="S211" s="143" t="n">
        <f aca="false">SUM(S210:S210)</f>
        <v>0</v>
      </c>
      <c r="T211" s="143" t="n">
        <f aca="false">SUM(T210:T210)</f>
        <v>0</v>
      </c>
      <c r="U211" s="312" t="n">
        <f aca="false">SUM(U210:U210)</f>
        <v>0</v>
      </c>
      <c r="V211" s="165"/>
      <c r="Y211" s="291"/>
    </row>
    <row r="212" customFormat="false" ht="12.75" hidden="false" customHeight="true" outlineLevel="0" collapsed="false">
      <c r="A212" s="125" t="n">
        <v>1</v>
      </c>
      <c r="B212" s="322" t="s">
        <v>406</v>
      </c>
      <c r="C212" s="127" t="n">
        <f aca="false">D212+E212+F212+G212+H212+I212+K212+M212+O212+Q212+R212+S212+T212+U212</f>
        <v>16981905.735763</v>
      </c>
      <c r="D212" s="127" t="n">
        <v>1304627.4</v>
      </c>
      <c r="E212" s="169" t="n">
        <v>0</v>
      </c>
      <c r="F212" s="169"/>
      <c r="G212" s="169" t="n">
        <v>0</v>
      </c>
      <c r="H212" s="169"/>
      <c r="I212" s="169" t="n">
        <v>0</v>
      </c>
      <c r="J212" s="169"/>
      <c r="K212" s="169"/>
      <c r="L212" s="169"/>
      <c r="M212" s="127" t="n">
        <v>9125344.915</v>
      </c>
      <c r="N212" s="169"/>
      <c r="O212" s="169"/>
      <c r="P212" s="169"/>
      <c r="Q212" s="127" t="n">
        <v>5823211.72</v>
      </c>
      <c r="R212" s="127" t="n">
        <v>372923.01</v>
      </c>
      <c r="S212" s="336"/>
      <c r="T212" s="127"/>
      <c r="U212" s="127" t="n">
        <f aca="false">(D212+E212+F212+G212+H212+I212+M212+O212+Q212+R212+S212)*2.14%</f>
        <v>355798.690763</v>
      </c>
      <c r="V212" s="125" t="n">
        <v>2023</v>
      </c>
      <c r="W212" s="290" t="s">
        <v>1112</v>
      </c>
      <c r="X212" s="290" t="s">
        <v>932</v>
      </c>
      <c r="Y212" s="291"/>
    </row>
    <row r="213" customFormat="false" ht="12.75" hidden="false" customHeight="true" outlineLevel="0" collapsed="false">
      <c r="A213" s="125" t="n">
        <v>2</v>
      </c>
      <c r="B213" s="126" t="s">
        <v>407</v>
      </c>
      <c r="C213" s="127" t="n">
        <f aca="false">D213+E213+F213+G213+H213+I213+K213+M213+O213+Q213+R213+S213+T213+U213</f>
        <v>50008913.8339336</v>
      </c>
      <c r="D213" s="127" t="n">
        <v>2212219.373</v>
      </c>
      <c r="E213" s="127" t="n">
        <v>9169764.175</v>
      </c>
      <c r="F213" s="127"/>
      <c r="G213" s="127" t="n">
        <v>2702286.08</v>
      </c>
      <c r="H213" s="127"/>
      <c r="I213" s="127" t="n">
        <v>2575681.68</v>
      </c>
      <c r="J213" s="127"/>
      <c r="K213" s="127"/>
      <c r="L213" s="149"/>
      <c r="M213" s="127" t="n">
        <v>8603408.528</v>
      </c>
      <c r="N213" s="127"/>
      <c r="O213" s="127" t="n">
        <v>2066914.72</v>
      </c>
      <c r="P213" s="127"/>
      <c r="Q213" s="127" t="n">
        <v>19513314.288</v>
      </c>
      <c r="R213" s="127" t="n">
        <v>1249239.55</v>
      </c>
      <c r="S213" s="127" t="n">
        <v>868316.93</v>
      </c>
      <c r="T213" s="127"/>
      <c r="U213" s="127" t="n">
        <f aca="false">(D213+E213+F213+G213+H213+I213+M213+O213+Q213+R213+S213)*2.14%</f>
        <v>1047768.5099336</v>
      </c>
      <c r="V213" s="125" t="n">
        <v>2023</v>
      </c>
      <c r="W213" s="290" t="s">
        <v>1110</v>
      </c>
      <c r="X213" s="290" t="s">
        <v>932</v>
      </c>
      <c r="Y213" s="291"/>
    </row>
    <row r="214" customFormat="false" ht="12.75" hidden="false" customHeight="true" outlineLevel="0" collapsed="false">
      <c r="A214" s="125" t="n">
        <v>3</v>
      </c>
      <c r="B214" s="126" t="s">
        <v>410</v>
      </c>
      <c r="C214" s="127" t="n">
        <f aca="false">D214+E214+F214+G214+H214+I214+K214+M214+O214+Q214+R214+S214+T214+U214</f>
        <v>19750200.5191671</v>
      </c>
      <c r="D214" s="127" t="n">
        <v>1383860.4894</v>
      </c>
      <c r="E214" s="127" t="n">
        <v>3139165.935</v>
      </c>
      <c r="F214" s="127"/>
      <c r="G214" s="127" t="n">
        <v>503172.7614</v>
      </c>
      <c r="H214" s="127"/>
      <c r="I214" s="127" t="n">
        <v>736122.816</v>
      </c>
      <c r="J214" s="127"/>
      <c r="K214" s="127"/>
      <c r="L214" s="149"/>
      <c r="M214" s="127" t="n">
        <v>7351565.4756</v>
      </c>
      <c r="N214" s="127"/>
      <c r="O214" s="127" t="n">
        <v>1162318.5153</v>
      </c>
      <c r="P214" s="127"/>
      <c r="Q214" s="127" t="n">
        <v>4675741.8804</v>
      </c>
      <c r="R214" s="127" t="n">
        <v>238848.4746</v>
      </c>
      <c r="S214" s="127" t="n">
        <v>145605.1788</v>
      </c>
      <c r="T214" s="127"/>
      <c r="U214" s="127" t="n">
        <f aca="false">(D214+E214+F214+G214+H214+I214+M214+O214+Q214+R214+S214)*2.14%</f>
        <v>413798.9926671</v>
      </c>
      <c r="V214" s="125" t="n">
        <v>2023</v>
      </c>
      <c r="W214" s="290" t="s">
        <v>1109</v>
      </c>
      <c r="X214" s="290" t="s">
        <v>932</v>
      </c>
      <c r="Y214" s="291"/>
    </row>
    <row r="215" customFormat="false" ht="12.75" hidden="false" customHeight="true" outlineLevel="0" collapsed="false">
      <c r="A215" s="125" t="n">
        <v>4</v>
      </c>
      <c r="B215" s="126" t="s">
        <v>411</v>
      </c>
      <c r="C215" s="127" t="n">
        <f aca="false">D215+E215+F215+G215+H215+I215+K215+M215+O215+Q215+R215+S215+T215+U215</f>
        <v>20970497.40768</v>
      </c>
      <c r="D215" s="127" t="n">
        <v>1312104.96</v>
      </c>
      <c r="E215" s="127" t="n">
        <v>3372048</v>
      </c>
      <c r="F215" s="127"/>
      <c r="G215" s="127" t="n">
        <v>572048.64</v>
      </c>
      <c r="H215" s="127"/>
      <c r="I215" s="127" t="n">
        <v>790732.8</v>
      </c>
      <c r="J215" s="127"/>
      <c r="K215" s="127"/>
      <c r="L215" s="149"/>
      <c r="M215" s="127" t="n">
        <v>7896948.48</v>
      </c>
      <c r="N215" s="127"/>
      <c r="O215" s="127" t="n">
        <v>1248546.24</v>
      </c>
      <c r="P215" s="127"/>
      <c r="Q215" s="127" t="n">
        <v>5022616.32</v>
      </c>
      <c r="R215" s="127" t="n">
        <v>256567.68</v>
      </c>
      <c r="S215" s="127" t="n">
        <v>59518.08</v>
      </c>
      <c r="T215" s="127"/>
      <c r="U215" s="127" t="n">
        <f aca="false">(D215+E215+F215+G215+H215+I215+M215+O215+Q215+R215+S215)*2.14%</f>
        <v>439366.20768</v>
      </c>
      <c r="V215" s="125" t="n">
        <v>2023</v>
      </c>
      <c r="W215" s="290" t="s">
        <v>1111</v>
      </c>
      <c r="X215" s="290" t="s">
        <v>932</v>
      </c>
      <c r="Y215" s="291"/>
    </row>
    <row r="216" customFormat="false" ht="12.75" hidden="false" customHeight="true" outlineLevel="0" collapsed="false">
      <c r="A216" s="125" t="n">
        <v>5</v>
      </c>
      <c r="B216" s="126" t="s">
        <v>412</v>
      </c>
      <c r="C216" s="127" t="n">
        <f aca="false">D216+E216+F216+G216+H216+I216+K216+M216+O216+Q216+R216+S216+T216+U216</f>
        <v>14143592.18112</v>
      </c>
      <c r="D216" s="127" t="n">
        <v>991015.68</v>
      </c>
      <c r="E216" s="127" t="n">
        <v>2248032</v>
      </c>
      <c r="F216" s="127"/>
      <c r="G216" s="127" t="n">
        <v>360334.08</v>
      </c>
      <c r="H216" s="127"/>
      <c r="I216" s="127" t="n">
        <v>527155.2</v>
      </c>
      <c r="J216" s="127"/>
      <c r="K216" s="127"/>
      <c r="L216" s="149"/>
      <c r="M216" s="127" t="n">
        <v>5264632.32</v>
      </c>
      <c r="N216" s="127"/>
      <c r="O216" s="127" t="n">
        <v>832364.16</v>
      </c>
      <c r="P216" s="127"/>
      <c r="Q216" s="127" t="n">
        <v>3348410.88</v>
      </c>
      <c r="R216" s="127" t="n">
        <v>171045.12</v>
      </c>
      <c r="S216" s="127" t="n">
        <v>104271.36</v>
      </c>
      <c r="T216" s="127"/>
      <c r="U216" s="127" t="n">
        <f aca="false">(D216+E216+F216+G216+H216+I216+M216+O216+Q216+R216+S216)*2.14%</f>
        <v>296331.38112</v>
      </c>
      <c r="V216" s="125" t="n">
        <v>2023</v>
      </c>
      <c r="W216" s="290" t="s">
        <v>1113</v>
      </c>
      <c r="X216" s="290" t="s">
        <v>932</v>
      </c>
      <c r="Y216" s="291"/>
    </row>
    <row r="217" customFormat="false" ht="12.75" hidden="false" customHeight="true" outlineLevel="0" collapsed="false">
      <c r="A217" s="330" t="n">
        <v>6</v>
      </c>
      <c r="B217" s="325" t="s">
        <v>401</v>
      </c>
      <c r="C217" s="127" t="n">
        <f aca="false">D217+E217+F217+G217+H217+I217+K217+M217+O217+Q217+R217+S217+T217+U217</f>
        <v>23599183.958858</v>
      </c>
      <c r="D217" s="127" t="n">
        <v>1813966.58</v>
      </c>
      <c r="E217" s="127" t="n">
        <v>2788144.03</v>
      </c>
      <c r="F217" s="127"/>
      <c r="G217" s="127" t="n">
        <v>870478.07</v>
      </c>
      <c r="H217" s="127"/>
      <c r="I217" s="127" t="n">
        <v>1174073.16</v>
      </c>
      <c r="J217" s="127"/>
      <c r="K217" s="127"/>
      <c r="L217" s="149"/>
      <c r="M217" s="127" t="n">
        <v>7601182.16</v>
      </c>
      <c r="N217" s="127"/>
      <c r="O217" s="127" t="n">
        <v>1044279.25</v>
      </c>
      <c r="P217" s="127"/>
      <c r="Q217" s="127" t="n">
        <v>7397022.24</v>
      </c>
      <c r="R217" s="127" t="n">
        <v>415596.98</v>
      </c>
      <c r="S217" s="127"/>
      <c r="T217" s="127"/>
      <c r="U217" s="311" t="n">
        <v>494441.488858</v>
      </c>
      <c r="V217" s="125" t="n">
        <v>2023</v>
      </c>
      <c r="W217" s="324"/>
      <c r="X217" s="324"/>
      <c r="Y217" s="291"/>
    </row>
    <row r="218" customFormat="false" ht="12.75" hidden="false" customHeight="true" outlineLevel="0" collapsed="false">
      <c r="A218" s="330" t="n">
        <v>7</v>
      </c>
      <c r="B218" s="325" t="s">
        <v>400</v>
      </c>
      <c r="C218" s="127" t="n">
        <f aca="false">D218+E218+F218+G218+H218+I218+K218+M218+O218+Q218+R218+S218+T218+U218</f>
        <v>20616975.076836</v>
      </c>
      <c r="D218" s="127" t="n">
        <v>1455554.28</v>
      </c>
      <c r="E218" s="127" t="n">
        <v>3301797</v>
      </c>
      <c r="F218" s="127"/>
      <c r="G218" s="127" t="n">
        <v>529240.68</v>
      </c>
      <c r="H218" s="127"/>
      <c r="I218" s="127" t="n">
        <v>774259.2</v>
      </c>
      <c r="J218" s="127"/>
      <c r="K218" s="127"/>
      <c r="L218" s="149"/>
      <c r="M218" s="127" t="n">
        <v>7732428.72</v>
      </c>
      <c r="N218" s="127"/>
      <c r="O218" s="127" t="n">
        <v>1222534.86</v>
      </c>
      <c r="P218" s="127"/>
      <c r="Q218" s="127" t="n">
        <v>4917978.48</v>
      </c>
      <c r="R218" s="127" t="n">
        <v>251222.52</v>
      </c>
      <c r="S218" s="127"/>
      <c r="T218" s="127"/>
      <c r="U218" s="311" t="n">
        <v>431959.336836</v>
      </c>
      <c r="V218" s="125" t="n">
        <v>2023</v>
      </c>
      <c r="W218" s="324"/>
      <c r="X218" s="324"/>
      <c r="Y218" s="291"/>
    </row>
    <row r="219" customFormat="false" ht="12.75" hidden="false" customHeight="true" outlineLevel="0" collapsed="false">
      <c r="A219" s="154" t="s">
        <v>417</v>
      </c>
      <c r="B219" s="154"/>
      <c r="C219" s="143" t="n">
        <f aca="false">SUM(C212:C218)</f>
        <v>166071268.713358</v>
      </c>
      <c r="D219" s="143" t="n">
        <f aca="false">SUM(D212:D218)</f>
        <v>10473348.7624</v>
      </c>
      <c r="E219" s="143" t="n">
        <f aca="false">SUM(E212:E218)</f>
        <v>24018951.14</v>
      </c>
      <c r="F219" s="143" t="n">
        <f aca="false">SUM(F212:F218)</f>
        <v>0</v>
      </c>
      <c r="G219" s="143" t="n">
        <f aca="false">SUM(G212:G218)</f>
        <v>5537560.3114</v>
      </c>
      <c r="H219" s="143" t="n">
        <f aca="false">SUM(H212:H218)</f>
        <v>0</v>
      </c>
      <c r="I219" s="143" t="n">
        <f aca="false">SUM(I212:I218)</f>
        <v>6578024.856</v>
      </c>
      <c r="J219" s="143" t="n">
        <f aca="false">SUM(J212:J218)</f>
        <v>0</v>
      </c>
      <c r="K219" s="143" t="n">
        <f aca="false">SUM(K212:K218)</f>
        <v>0</v>
      </c>
      <c r="L219" s="143" t="n">
        <f aca="false">SUM(L212:L218)</f>
        <v>0</v>
      </c>
      <c r="M219" s="143" t="n">
        <f aca="false">SUM(M212:M218)</f>
        <v>53575510.5986</v>
      </c>
      <c r="N219" s="143" t="n">
        <f aca="false">SUM(N212:N218)</f>
        <v>0</v>
      </c>
      <c r="O219" s="143" t="n">
        <f aca="false">SUM(O212:O218)</f>
        <v>7576957.7453</v>
      </c>
      <c r="P219" s="143" t="n">
        <f aca="false">SUM(P212:P218)</f>
        <v>0</v>
      </c>
      <c r="Q219" s="143" t="n">
        <f aca="false">SUM(Q212:Q218)</f>
        <v>50698295.8084</v>
      </c>
      <c r="R219" s="143" t="n">
        <f aca="false">SUM(R212:R218)</f>
        <v>2955443.3346</v>
      </c>
      <c r="S219" s="143" t="n">
        <f aca="false">SUM(S212:S218)</f>
        <v>1177711.5488</v>
      </c>
      <c r="T219" s="143" t="n">
        <f aca="false">SUM(T212:T218)</f>
        <v>0</v>
      </c>
      <c r="U219" s="143" t="n">
        <f aca="false">SUM(U212:U218)</f>
        <v>3479464.6078577</v>
      </c>
      <c r="V219" s="165"/>
      <c r="Y219" s="291"/>
    </row>
    <row r="220" customFormat="false" ht="12.75" hidden="false" customHeight="true" outlineLevel="0" collapsed="false">
      <c r="A220" s="125" t="n">
        <v>1</v>
      </c>
      <c r="B220" s="126" t="s">
        <v>418</v>
      </c>
      <c r="C220" s="127" t="n">
        <f aca="false">D220+E220+F220+G220+H220+I220+K220+M220+O220+Q220+R220+S220+T220+U220</f>
        <v>16636008.52873</v>
      </c>
      <c r="D220" s="127" t="n">
        <v>1278054</v>
      </c>
      <c r="E220" s="127"/>
      <c r="F220" s="127"/>
      <c r="G220" s="127"/>
      <c r="H220" s="127"/>
      <c r="I220" s="127"/>
      <c r="J220" s="127"/>
      <c r="K220" s="127"/>
      <c r="L220" s="127"/>
      <c r="M220" s="127" t="n">
        <v>8939474.65</v>
      </c>
      <c r="N220" s="127"/>
      <c r="O220" s="127"/>
      <c r="P220" s="127"/>
      <c r="Q220" s="127" t="n">
        <v>5704601.2</v>
      </c>
      <c r="R220" s="127" t="n">
        <v>365327.1</v>
      </c>
      <c r="S220" s="128"/>
      <c r="T220" s="127"/>
      <c r="U220" s="127" t="n">
        <f aca="false">(D220+E220+F220+G220+H220+I220+M220+O220+Q220+R220+S220)*2.14%</f>
        <v>348551.57873</v>
      </c>
      <c r="V220" s="125" t="n">
        <v>2024</v>
      </c>
      <c r="W220" s="290" t="s">
        <v>1130</v>
      </c>
      <c r="X220" s="290" t="s">
        <v>991</v>
      </c>
      <c r="Y220" s="291"/>
      <c r="AA220" s="251"/>
    </row>
    <row r="221" customFormat="false" ht="12.75" hidden="false" customHeight="true" outlineLevel="0" collapsed="false">
      <c r="A221" s="125" t="n">
        <f aca="false">A220+1</f>
        <v>2</v>
      </c>
      <c r="B221" s="126" t="s">
        <v>419</v>
      </c>
      <c r="C221" s="127" t="n">
        <f aca="false">D221+E221+F221+G221+H221+I221+K221+M221+O221+Q221+R221+S221+T221+U221</f>
        <v>16049630.4063312</v>
      </c>
      <c r="D221" s="127" t="n">
        <v>1233005.76</v>
      </c>
      <c r="E221" s="127"/>
      <c r="F221" s="127"/>
      <c r="G221" s="127"/>
      <c r="H221" s="128"/>
      <c r="I221" s="127"/>
      <c r="J221" s="128"/>
      <c r="K221" s="128"/>
      <c r="L221" s="128"/>
      <c r="M221" s="127" t="n">
        <v>8624380.296</v>
      </c>
      <c r="N221" s="128"/>
      <c r="O221" s="127"/>
      <c r="P221" s="128"/>
      <c r="Q221" s="127" t="n">
        <v>5503528.128</v>
      </c>
      <c r="R221" s="127" t="n">
        <v>352450.224</v>
      </c>
      <c r="S221" s="128"/>
      <c r="T221" s="127"/>
      <c r="U221" s="127" t="n">
        <f aca="false">(D221+E221+F221+G221+H221+I221+M221+O221+Q221+R221+S221)*2.14%</f>
        <v>336265.9983312</v>
      </c>
      <c r="V221" s="125" t="n">
        <v>2024</v>
      </c>
      <c r="W221" s="290" t="s">
        <v>1116</v>
      </c>
      <c r="X221" s="290" t="s">
        <v>991</v>
      </c>
      <c r="Y221" s="291"/>
      <c r="AA221" s="251"/>
    </row>
    <row r="222" customFormat="false" ht="12.75" hidden="false" customHeight="true" outlineLevel="0" collapsed="false">
      <c r="A222" s="125" t="n">
        <f aca="false">A221+1</f>
        <v>3</v>
      </c>
      <c r="B222" s="126" t="s">
        <v>420</v>
      </c>
      <c r="C222" s="127" t="n">
        <f aca="false">D222+E222+F222+G222+H222+I222+K222+M222+O222+Q222+R222+S222+T222+U222</f>
        <v>11783564.8529242</v>
      </c>
      <c r="D222" s="127" t="n">
        <v>905267.16</v>
      </c>
      <c r="E222" s="127"/>
      <c r="F222" s="127"/>
      <c r="G222" s="127"/>
      <c r="H222" s="128"/>
      <c r="I222" s="127"/>
      <c r="J222" s="128"/>
      <c r="K222" s="128"/>
      <c r="L222" s="128"/>
      <c r="M222" s="127" t="n">
        <v>6331980.361</v>
      </c>
      <c r="N222" s="128"/>
      <c r="O222" s="127"/>
      <c r="P222" s="128"/>
      <c r="Q222" s="127" t="n">
        <v>4040665.048</v>
      </c>
      <c r="R222" s="127" t="n">
        <v>258767.334</v>
      </c>
      <c r="S222" s="128"/>
      <c r="T222" s="127"/>
      <c r="U222" s="127" t="n">
        <f aca="false">(D222+E222+F222+G222+H222+I222+M222+O222+Q222+R222+S222)*2.14%</f>
        <v>246884.9499242</v>
      </c>
      <c r="V222" s="125" t="n">
        <v>2024</v>
      </c>
      <c r="W222" s="290" t="s">
        <v>1115</v>
      </c>
      <c r="X222" s="290" t="s">
        <v>991</v>
      </c>
      <c r="Y222" s="291"/>
      <c r="AA222" s="251"/>
    </row>
    <row r="223" customFormat="false" ht="12.75" hidden="false" customHeight="true" outlineLevel="0" collapsed="false">
      <c r="A223" s="125" t="n">
        <f aca="false">A222+1</f>
        <v>4</v>
      </c>
      <c r="B223" s="126" t="s">
        <v>422</v>
      </c>
      <c r="C223" s="127" t="n">
        <f aca="false">D223+E223+F223+G223+H223+I223+K223+M223+O223+Q223+R223+S223+T223+U223</f>
        <v>10798581.3776588</v>
      </c>
      <c r="D223" s="127" t="n">
        <v>829596.24</v>
      </c>
      <c r="E223" s="127"/>
      <c r="F223" s="127"/>
      <c r="G223" s="127"/>
      <c r="H223" s="127"/>
      <c r="I223" s="127"/>
      <c r="J223" s="128"/>
      <c r="K223" s="128"/>
      <c r="L223" s="128"/>
      <c r="M223" s="127" t="n">
        <v>5802692.654</v>
      </c>
      <c r="N223" s="128"/>
      <c r="O223" s="127"/>
      <c r="P223" s="128"/>
      <c r="Q223" s="127" t="n">
        <v>3702907.472</v>
      </c>
      <c r="R223" s="127" t="n">
        <v>237137.076</v>
      </c>
      <c r="S223" s="128"/>
      <c r="T223" s="127"/>
      <c r="U223" s="127" t="n">
        <f aca="false">(D223+E223+F223+G223+H223+I223+M223+O223+Q223+R223+S223)*2.14%</f>
        <v>226247.9356588</v>
      </c>
      <c r="V223" s="125" t="n">
        <v>2024</v>
      </c>
      <c r="W223" s="290" t="s">
        <v>1121</v>
      </c>
      <c r="X223" s="290" t="s">
        <v>991</v>
      </c>
      <c r="Y223" s="291"/>
      <c r="AA223" s="251"/>
    </row>
    <row r="224" customFormat="false" ht="12.75" hidden="false" customHeight="true" outlineLevel="0" collapsed="false">
      <c r="A224" s="125" t="n">
        <f aca="false">A223+1</f>
        <v>5</v>
      </c>
      <c r="B224" s="126" t="s">
        <v>423</v>
      </c>
      <c r="C224" s="127" t="n">
        <f aca="false">D224+E224+F224+G224+H224+I224+K224+M224+O224+Q224+R224+S224+T224+U224</f>
        <v>100072085.326119</v>
      </c>
      <c r="D224" s="127" t="n">
        <v>4880622.0288</v>
      </c>
      <c r="E224" s="127" t="n">
        <v>14459405.76</v>
      </c>
      <c r="F224" s="127"/>
      <c r="G224" s="127" t="n">
        <v>2789068.128</v>
      </c>
      <c r="H224" s="127"/>
      <c r="I224" s="127" t="n">
        <v>3761806.464</v>
      </c>
      <c r="J224" s="128"/>
      <c r="K224" s="128"/>
      <c r="L224" s="127"/>
      <c r="M224" s="127" t="n">
        <v>17048276.0448</v>
      </c>
      <c r="N224" s="127"/>
      <c r="O224" s="127" t="n">
        <v>3345938.376</v>
      </c>
      <c r="P224" s="127"/>
      <c r="Q224" s="127" t="n">
        <v>49281844.032</v>
      </c>
      <c r="R224" s="127" t="n">
        <v>1218079.678</v>
      </c>
      <c r="S224" s="127" t="n">
        <v>1190371.008</v>
      </c>
      <c r="T224" s="127"/>
      <c r="U224" s="127" t="n">
        <f aca="false">(D224+E224+F224+G224+H224+I224+M224+O224+Q224+R224+S224)*2.14%</f>
        <v>2096673.80651944</v>
      </c>
      <c r="V224" s="125" t="n">
        <v>2024</v>
      </c>
      <c r="W224" s="290" t="s">
        <v>1129</v>
      </c>
      <c r="X224" s="290" t="s">
        <v>991</v>
      </c>
      <c r="Y224" s="291"/>
      <c r="AA224" s="251"/>
    </row>
    <row r="225" customFormat="false" ht="12.75" hidden="false" customHeight="true" outlineLevel="0" collapsed="false">
      <c r="A225" s="125" t="n">
        <f aca="false">A224+1</f>
        <v>6</v>
      </c>
      <c r="B225" s="126" t="s">
        <v>424</v>
      </c>
      <c r="C225" s="127" t="n">
        <f aca="false">D225+E225+F225+G225+H225+I225+K225+M225+O225+Q225+R225+S225+T225+U225</f>
        <v>64789512.692458</v>
      </c>
      <c r="D225" s="127" t="n">
        <v>3526051.83</v>
      </c>
      <c r="E225" s="127" t="n">
        <v>7698626.64</v>
      </c>
      <c r="F225" s="127"/>
      <c r="G225" s="127" t="n">
        <v>1494523.83</v>
      </c>
      <c r="H225" s="127"/>
      <c r="I225" s="127" t="n">
        <v>2500508.4</v>
      </c>
      <c r="J225" s="128"/>
      <c r="K225" s="128"/>
      <c r="L225" s="127"/>
      <c r="M225" s="127" t="n">
        <v>11662537.59</v>
      </c>
      <c r="N225" s="127"/>
      <c r="O225" s="127"/>
      <c r="P225" s="127"/>
      <c r="Q225" s="127" t="n">
        <v>35187361.68</v>
      </c>
      <c r="R225" s="127" t="n">
        <v>552366.7</v>
      </c>
      <c r="S225" s="127" t="n">
        <v>810089.8</v>
      </c>
      <c r="T225" s="127"/>
      <c r="U225" s="127" t="n">
        <f aca="false">(D225+E225+F225+G225+H225+I225+M225+O225+Q225+R225+S225)*2.14%</f>
        <v>1357446.222458</v>
      </c>
      <c r="V225" s="125" t="n">
        <v>2024</v>
      </c>
      <c r="W225" s="290" t="s">
        <v>1123</v>
      </c>
      <c r="X225" s="290" t="s">
        <v>991</v>
      </c>
      <c r="Y225" s="291"/>
      <c r="AA225" s="251"/>
    </row>
    <row r="226" customFormat="false" ht="12.75" hidden="false" customHeight="true" outlineLevel="0" collapsed="false">
      <c r="A226" s="125" t="n">
        <f aca="false">A225+1</f>
        <v>7</v>
      </c>
      <c r="B226" s="126" t="s">
        <v>425</v>
      </c>
      <c r="C226" s="127" t="n">
        <f aca="false">D226+E226+F226+G226+H226+I226+K226+M226+O226+Q226+R226+S226+T226+U226</f>
        <v>104076923.4706</v>
      </c>
      <c r="D226" s="127" t="n">
        <v>5664197.973</v>
      </c>
      <c r="E226" s="127" t="n">
        <v>12366960.984</v>
      </c>
      <c r="F226" s="127"/>
      <c r="G226" s="127" t="n">
        <v>2400781.173</v>
      </c>
      <c r="H226" s="127"/>
      <c r="I226" s="127" t="n">
        <v>4016780.04</v>
      </c>
      <c r="J226" s="128"/>
      <c r="K226" s="128"/>
      <c r="L226" s="127"/>
      <c r="M226" s="127" t="n">
        <v>18734529.429</v>
      </c>
      <c r="N226" s="127"/>
      <c r="O226" s="127"/>
      <c r="P226" s="127"/>
      <c r="Q226" s="127" t="n">
        <v>56524462.008</v>
      </c>
      <c r="R226" s="127" t="n">
        <v>887313.77</v>
      </c>
      <c r="S226" s="127" t="n">
        <v>1301316.38</v>
      </c>
      <c r="T226" s="127"/>
      <c r="U226" s="127" t="n">
        <f aca="false">(D226+E226+F226+G226+H226+I226+M226+O226+Q226+R226+S226)*2.14%</f>
        <v>2180581.7135998</v>
      </c>
      <c r="V226" s="125" t="n">
        <v>2024</v>
      </c>
      <c r="W226" s="290" t="s">
        <v>1132</v>
      </c>
      <c r="X226" s="290" t="s">
        <v>991</v>
      </c>
      <c r="Y226" s="291"/>
      <c r="AA226" s="251"/>
    </row>
    <row r="227" customFormat="false" ht="12.75" hidden="false" customHeight="true" outlineLevel="0" collapsed="false">
      <c r="A227" s="125" t="n">
        <f aca="false">A226+1</f>
        <v>8</v>
      </c>
      <c r="B227" s="126" t="s">
        <v>426</v>
      </c>
      <c r="C227" s="127" t="n">
        <f aca="false">D227+E227+F227+G227+H227+I227+K227+M227+O227+Q227+R227+S227+T227+U227</f>
        <v>116509602.863445</v>
      </c>
      <c r="D227" s="127" t="n">
        <v>6340824.021</v>
      </c>
      <c r="E227" s="127" t="n">
        <v>13844276.568</v>
      </c>
      <c r="F227" s="127"/>
      <c r="G227" s="127" t="n">
        <v>2687570.421</v>
      </c>
      <c r="H227" s="127"/>
      <c r="I227" s="127" t="n">
        <v>4496611.08</v>
      </c>
      <c r="J227" s="128"/>
      <c r="K227" s="128"/>
      <c r="L227" s="127"/>
      <c r="M227" s="127" t="n">
        <v>20972493.333</v>
      </c>
      <c r="N227" s="127"/>
      <c r="O227" s="127"/>
      <c r="P227" s="127"/>
      <c r="Q227" s="127" t="n">
        <v>63276684.216</v>
      </c>
      <c r="R227" s="127" t="n">
        <v>993309.29</v>
      </c>
      <c r="S227" s="127" t="n">
        <v>1456767.26</v>
      </c>
      <c r="T227" s="127"/>
      <c r="U227" s="127" t="n">
        <f aca="false">(D227+E227+F227+G227+H227+I227+M227+O227+Q227+R227+S227)*2.14%</f>
        <v>2441066.6744446</v>
      </c>
      <c r="V227" s="125" t="n">
        <v>2024</v>
      </c>
      <c r="W227" s="290" t="s">
        <v>1126</v>
      </c>
      <c r="X227" s="290" t="s">
        <v>991</v>
      </c>
      <c r="Y227" s="291"/>
      <c r="AA227" s="251"/>
    </row>
    <row r="228" customFormat="false" ht="12.75" hidden="false" customHeight="true" outlineLevel="0" collapsed="false">
      <c r="A228" s="125" t="n">
        <f aca="false">A227+1</f>
        <v>9</v>
      </c>
      <c r="B228" s="126" t="s">
        <v>427</v>
      </c>
      <c r="C228" s="127" t="n">
        <f aca="false">D228+E228+F228+G228+H228+I228+K228+M228+O228+Q228+R228+S228+T228+U228</f>
        <v>83334115.3578838</v>
      </c>
      <c r="D228" s="127" t="n">
        <v>5421967.41408</v>
      </c>
      <c r="E228" s="127" t="n">
        <v>11838085.42464</v>
      </c>
      <c r="F228" s="127"/>
      <c r="G228" s="127" t="n">
        <v>2872639.1076</v>
      </c>
      <c r="H228" s="127"/>
      <c r="I228" s="127" t="n">
        <v>4806252.048</v>
      </c>
      <c r="J228" s="128"/>
      <c r="K228" s="128"/>
      <c r="L228" s="127"/>
      <c r="M228" s="127" t="n">
        <v>13450007.64888</v>
      </c>
      <c r="N228" s="127"/>
      <c r="O228" s="127"/>
      <c r="P228" s="127"/>
      <c r="Q228" s="127" t="n">
        <v>40580386.56576</v>
      </c>
      <c r="R228" s="127" t="n">
        <v>1061709.524</v>
      </c>
      <c r="S228" s="127" t="n">
        <v>1557081.656</v>
      </c>
      <c r="T228" s="127"/>
      <c r="U228" s="127" t="n">
        <f aca="false">(D228+E228+F228+G228+H228+I228+M228+O228+Q228+R228+S228)*2.14%</f>
        <v>1745985.96892374</v>
      </c>
      <c r="V228" s="125" t="n">
        <v>2024</v>
      </c>
      <c r="W228" s="290" t="s">
        <v>1128</v>
      </c>
      <c r="X228" s="290" t="s">
        <v>991</v>
      </c>
      <c r="Y228" s="291"/>
      <c r="AA228" s="251"/>
    </row>
    <row r="229" customFormat="false" ht="12.75" hidden="false" customHeight="true" outlineLevel="0" collapsed="false">
      <c r="A229" s="125" t="n">
        <f aca="false">A228+1</f>
        <v>10</v>
      </c>
      <c r="B229" s="126" t="s">
        <v>428</v>
      </c>
      <c r="C229" s="127" t="n">
        <f aca="false">D229+E229+F229+G229+H229+I229+K229+M229+O229+Q229+R229+S229+T229+U229</f>
        <v>9167923.1159318</v>
      </c>
      <c r="D229" s="127" t="n">
        <v>704321.64</v>
      </c>
      <c r="E229" s="128"/>
      <c r="F229" s="128"/>
      <c r="G229" s="128"/>
      <c r="H229" s="127"/>
      <c r="I229" s="128"/>
      <c r="J229" s="128"/>
      <c r="K229" s="128"/>
      <c r="L229" s="128"/>
      <c r="M229" s="127" t="n">
        <v>4926447.119</v>
      </c>
      <c r="N229" s="128"/>
      <c r="O229" s="128"/>
      <c r="P229" s="128"/>
      <c r="Q229" s="127" t="n">
        <v>3143743.592</v>
      </c>
      <c r="R229" s="127" t="n">
        <v>201327.786</v>
      </c>
      <c r="S229" s="128"/>
      <c r="T229" s="127"/>
      <c r="U229" s="127" t="n">
        <f aca="false">(D229+E229+F229+G229+H229+I229+M229+O229+Q229+R229+S229)*2.14%</f>
        <v>192082.9789318</v>
      </c>
      <c r="V229" s="125" t="n">
        <v>2024</v>
      </c>
      <c r="W229" s="290" t="s">
        <v>1117</v>
      </c>
      <c r="X229" s="290" t="s">
        <v>991</v>
      </c>
      <c r="Y229" s="291"/>
      <c r="AA229" s="251"/>
    </row>
    <row r="230" customFormat="false" ht="12.75" hidden="false" customHeight="true" outlineLevel="0" collapsed="false">
      <c r="A230" s="125" t="n">
        <f aca="false">A229+1</f>
        <v>11</v>
      </c>
      <c r="B230" s="126" t="s">
        <v>430</v>
      </c>
      <c r="C230" s="127" t="n">
        <f aca="false">D230+E230+F230+G230+H230+I230+K230+M230+O230+Q230+R230+S230+T230+U230</f>
        <v>8993327.382858</v>
      </c>
      <c r="D230" s="127" t="n">
        <v>690908.4</v>
      </c>
      <c r="E230" s="128"/>
      <c r="F230" s="128"/>
      <c r="G230" s="128"/>
      <c r="H230" s="127"/>
      <c r="I230" s="128"/>
      <c r="J230" s="128"/>
      <c r="K230" s="128"/>
      <c r="L230" s="128"/>
      <c r="M230" s="127" t="n">
        <v>4832626.89</v>
      </c>
      <c r="N230" s="128"/>
      <c r="O230" s="128"/>
      <c r="P230" s="128"/>
      <c r="Q230" s="127" t="n">
        <v>3083873.52</v>
      </c>
      <c r="R230" s="127" t="n">
        <v>197493.66</v>
      </c>
      <c r="S230" s="128"/>
      <c r="T230" s="127"/>
      <c r="U230" s="127" t="n">
        <f aca="false">(D230+E230+F230+G230+H230+I230+M230+O230+Q230+R230+S230)*2.14%</f>
        <v>188424.912858</v>
      </c>
      <c r="V230" s="125" t="n">
        <v>2024</v>
      </c>
      <c r="W230" s="290" t="s">
        <v>1131</v>
      </c>
      <c r="X230" s="290" t="s">
        <v>991</v>
      </c>
      <c r="Y230" s="291"/>
      <c r="AA230" s="251"/>
    </row>
    <row r="231" customFormat="false" ht="12.75" hidden="false" customHeight="true" outlineLevel="0" collapsed="false">
      <c r="A231" s="125" t="n">
        <f aca="false">A230+1</f>
        <v>12</v>
      </c>
      <c r="B231" s="126" t="s">
        <v>431</v>
      </c>
      <c r="C231" s="127" t="n">
        <f aca="false">D231+E231+F231+G231+H231+I231+K231+M231+O231+Q231+R231+S231+T231+U231</f>
        <v>48922150.6616038</v>
      </c>
      <c r="D231" s="127" t="n">
        <v>2248829.807</v>
      </c>
      <c r="E231" s="127" t="n">
        <v>9321516.325</v>
      </c>
      <c r="F231" s="127"/>
      <c r="G231" s="127" t="n">
        <v>2197605.376</v>
      </c>
      <c r="H231" s="128"/>
      <c r="I231" s="127" t="n">
        <v>2094645.696</v>
      </c>
      <c r="J231" s="128"/>
      <c r="K231" s="128"/>
      <c r="L231" s="128"/>
      <c r="M231" s="127" t="n">
        <v>8745787.952</v>
      </c>
      <c r="N231" s="128"/>
      <c r="O231" s="127" t="n">
        <v>1680896.384</v>
      </c>
      <c r="P231" s="128"/>
      <c r="Q231" s="127" t="n">
        <v>19836243.792</v>
      </c>
      <c r="R231" s="127" t="n">
        <v>888939.415</v>
      </c>
      <c r="S231" s="127" t="n">
        <v>882686.87</v>
      </c>
      <c r="T231" s="127"/>
      <c r="U231" s="127" t="n">
        <f aca="false">(D231+E231+F231+G231+H231+I231+M231+O231+Q231+R231+S231)*2.14%</f>
        <v>1024999.0446038</v>
      </c>
      <c r="V231" s="125" t="n">
        <v>2024</v>
      </c>
      <c r="W231" s="290" t="s">
        <v>1127</v>
      </c>
      <c r="X231" s="290" t="s">
        <v>991</v>
      </c>
      <c r="Y231" s="291"/>
      <c r="AA231" s="251"/>
    </row>
    <row r="232" customFormat="false" ht="12.75" hidden="false" customHeight="true" outlineLevel="0" collapsed="false">
      <c r="A232" s="125" t="n">
        <f aca="false">A231+1</f>
        <v>13</v>
      </c>
      <c r="B232" s="126" t="s">
        <v>432</v>
      </c>
      <c r="C232" s="127" t="n">
        <f aca="false">D232+E232+F232+G232+H232+I232+K232+M232+O232+Q232+R232+S232+T232+U232</f>
        <v>18204447.300411</v>
      </c>
      <c r="D232" s="127" t="n">
        <v>1278307.08</v>
      </c>
      <c r="E232" s="128"/>
      <c r="F232" s="128"/>
      <c r="G232" s="127" t="n">
        <v>628561.593</v>
      </c>
      <c r="H232" s="128"/>
      <c r="I232" s="127" t="n">
        <v>693401.28</v>
      </c>
      <c r="J232" s="128"/>
      <c r="K232" s="128"/>
      <c r="L232" s="128"/>
      <c r="M232" s="127" t="n">
        <v>8941244.843</v>
      </c>
      <c r="N232" s="128"/>
      <c r="O232" s="128"/>
      <c r="P232" s="128"/>
      <c r="Q232" s="127" t="n">
        <v>5705730.824</v>
      </c>
      <c r="R232" s="127" t="n">
        <v>365399.442</v>
      </c>
      <c r="S232" s="127" t="n">
        <v>210389.303</v>
      </c>
      <c r="T232" s="127"/>
      <c r="U232" s="127" t="n">
        <f aca="false">(D232+E232+F232+G232+H232+I232+M232+O232+Q232+R232+S232)*2.14%</f>
        <v>381412.935411</v>
      </c>
      <c r="V232" s="125" t="n">
        <v>2024</v>
      </c>
      <c r="W232" s="290" t="s">
        <v>1114</v>
      </c>
      <c r="X232" s="290" t="s">
        <v>991</v>
      </c>
      <c r="Y232" s="291"/>
      <c r="AA232" s="251"/>
    </row>
    <row r="233" customFormat="false" ht="12.75" hidden="false" customHeight="true" outlineLevel="0" collapsed="false">
      <c r="A233" s="125" t="n">
        <f aca="false">A232+1</f>
        <v>14</v>
      </c>
      <c r="B233" s="126" t="s">
        <v>433</v>
      </c>
      <c r="C233" s="127" t="n">
        <f aca="false">D233+E233+F233+G233+H233+I233+K233+M233+O233+Q233+R233+S233+T233+U233</f>
        <v>27388650.416974</v>
      </c>
      <c r="D233" s="127" t="n">
        <v>1240524.67</v>
      </c>
      <c r="E233" s="127" t="n">
        <v>5482416.94</v>
      </c>
      <c r="F233" s="128"/>
      <c r="G233" s="127" t="n">
        <v>670747.77</v>
      </c>
      <c r="H233" s="128"/>
      <c r="I233" s="127" t="n">
        <v>739939.2</v>
      </c>
      <c r="J233" s="128"/>
      <c r="K233" s="128"/>
      <c r="L233" s="128"/>
      <c r="M233" s="127" t="n">
        <v>10743089.28</v>
      </c>
      <c r="N233" s="128"/>
      <c r="O233" s="128"/>
      <c r="P233" s="128"/>
      <c r="Q233" s="127" t="n">
        <v>7323662.5</v>
      </c>
      <c r="R233" s="127" t="n">
        <v>389923.38</v>
      </c>
      <c r="S233" s="293" t="n">
        <v>224509.67</v>
      </c>
      <c r="T233" s="127"/>
      <c r="U233" s="127" t="n">
        <f aca="false">(D233+E233+F233+G233+H233+I233+M233+O233+Q233+R233+S233)*2.14%</f>
        <v>573837.006974</v>
      </c>
      <c r="V233" s="125" t="n">
        <v>2024</v>
      </c>
      <c r="W233" s="290" t="s">
        <v>1119</v>
      </c>
      <c r="X233" s="290" t="s">
        <v>991</v>
      </c>
      <c r="Y233" s="291"/>
      <c r="AA233" s="251"/>
    </row>
    <row r="234" customFormat="false" ht="12.75" hidden="false" customHeight="true" outlineLevel="0" collapsed="false">
      <c r="A234" s="125" t="n">
        <f aca="false">A233+1</f>
        <v>15</v>
      </c>
      <c r="B234" s="126" t="s">
        <v>434</v>
      </c>
      <c r="C234" s="127" t="n">
        <f aca="false">D234+E234+F234+G234+H234+I234+K234+M234+O234+Q234+R234+S234+T234+U234</f>
        <v>9428768.853622</v>
      </c>
      <c r="D234" s="127" t="n">
        <v>836011.32</v>
      </c>
      <c r="E234" s="128"/>
      <c r="F234" s="128"/>
      <c r="G234" s="128"/>
      <c r="H234" s="128"/>
      <c r="I234" s="128"/>
      <c r="J234" s="128"/>
      <c r="K234" s="128"/>
      <c r="L234" s="128"/>
      <c r="M234" s="127" t="n">
        <v>5031562.66</v>
      </c>
      <c r="N234" s="128"/>
      <c r="O234" s="128"/>
      <c r="P234" s="128"/>
      <c r="Q234" s="127" t="n">
        <v>3200173.94</v>
      </c>
      <c r="R234" s="127" t="n">
        <v>163472.81</v>
      </c>
      <c r="S234" s="128"/>
      <c r="T234" s="127"/>
      <c r="U234" s="127" t="n">
        <f aca="false">(D234+E234+F234+G234+H234+I234+M234+O234+Q234+R234+S234)*2.14%</f>
        <v>197548.123622</v>
      </c>
      <c r="V234" s="125" t="n">
        <v>2024</v>
      </c>
      <c r="W234" s="290" t="s">
        <v>1125</v>
      </c>
      <c r="X234" s="290" t="s">
        <v>991</v>
      </c>
      <c r="Y234" s="291"/>
      <c r="AA234" s="251"/>
    </row>
    <row r="235" customFormat="false" ht="12.75" hidden="false" customHeight="true" outlineLevel="0" collapsed="false">
      <c r="A235" s="125" t="n">
        <f aca="false">A234+1</f>
        <v>16</v>
      </c>
      <c r="B235" s="126" t="s">
        <v>435</v>
      </c>
      <c r="C235" s="127" t="n">
        <f aca="false">D235+E235+F235+G235+H235+I235+K235+M235+O235+Q235+R235+S235+T235+U235</f>
        <v>9646281.3664</v>
      </c>
      <c r="D235" s="127" t="n">
        <v>957465.67</v>
      </c>
      <c r="E235" s="128"/>
      <c r="F235" s="128"/>
      <c r="G235" s="128"/>
      <c r="H235" s="128"/>
      <c r="I235" s="128"/>
      <c r="J235" s="128"/>
      <c r="K235" s="128"/>
      <c r="L235" s="128"/>
      <c r="M235" s="127" t="n">
        <v>5086402.58</v>
      </c>
      <c r="N235" s="128"/>
      <c r="O235" s="128"/>
      <c r="P235" s="128"/>
      <c r="Q235" s="127" t="n">
        <v>3235053.22</v>
      </c>
      <c r="R235" s="127" t="n">
        <v>165254.53</v>
      </c>
      <c r="S235" s="128"/>
      <c r="T235" s="127"/>
      <c r="U235" s="127" t="n">
        <f aca="false">(D235+E235+F235+G235+H235+I235+M235+O235+Q235+R235+S235)*2.14%</f>
        <v>202105.3664</v>
      </c>
      <c r="V235" s="125" t="n">
        <v>2024</v>
      </c>
      <c r="W235" s="290" t="s">
        <v>1124</v>
      </c>
      <c r="X235" s="290" t="s">
        <v>991</v>
      </c>
      <c r="Y235" s="291"/>
      <c r="AA235" s="251"/>
    </row>
    <row r="236" customFormat="false" ht="12.75" hidden="false" customHeight="true" outlineLevel="0" collapsed="false">
      <c r="A236" s="125" t="n">
        <f aca="false">A235+1</f>
        <v>17</v>
      </c>
      <c r="B236" s="126" t="s">
        <v>436</v>
      </c>
      <c r="C236" s="127" t="n">
        <f aca="false">D236+E236+F236+G236+H236+I236+K236+M236+O236+Q236+R236+S236+T236+U236</f>
        <v>17038529.14374</v>
      </c>
      <c r="D236" s="127" t="n">
        <v>1066085.28</v>
      </c>
      <c r="E236" s="127" t="n">
        <v>2739789</v>
      </c>
      <c r="F236" s="128"/>
      <c r="G236" s="127" t="n">
        <v>464789.52</v>
      </c>
      <c r="H236" s="128"/>
      <c r="I236" s="127" t="n">
        <v>642470.4</v>
      </c>
      <c r="J236" s="128"/>
      <c r="K236" s="128"/>
      <c r="L236" s="128"/>
      <c r="M236" s="127" t="n">
        <v>6416270.64</v>
      </c>
      <c r="N236" s="128"/>
      <c r="O236" s="127" t="n">
        <v>1014443.82</v>
      </c>
      <c r="P236" s="128"/>
      <c r="Q236" s="127" t="n">
        <v>4080875.76</v>
      </c>
      <c r="R236" s="127" t="n">
        <v>208461.24</v>
      </c>
      <c r="S236" s="127" t="n">
        <v>48358.44</v>
      </c>
      <c r="T236" s="127"/>
      <c r="U236" s="127" t="n">
        <f aca="false">(D236+E236+F236+G236+H236+I236+M236+O236+Q236+R236+S236)*2.14%</f>
        <v>356985.04374</v>
      </c>
      <c r="V236" s="125" t="n">
        <v>2024</v>
      </c>
      <c r="W236" s="290" t="s">
        <v>1122</v>
      </c>
      <c r="X236" s="290" t="s">
        <v>991</v>
      </c>
      <c r="Y236" s="291"/>
    </row>
    <row r="237" customFormat="false" ht="12.75" hidden="false" customHeight="true" outlineLevel="0" collapsed="false">
      <c r="A237" s="125" t="n">
        <f aca="false">A236+1</f>
        <v>18</v>
      </c>
      <c r="B237" s="126" t="s">
        <v>437</v>
      </c>
      <c r="C237" s="127" t="n">
        <f aca="false">D237+E237+F237+G237+H237+I237+K237+M237+O237+Q237+R237+S237+T237+U237</f>
        <v>25823584.6788612</v>
      </c>
      <c r="D237" s="127" t="n">
        <v>1169637.546</v>
      </c>
      <c r="E237" s="127" t="n">
        <v>5169135.972</v>
      </c>
      <c r="F237" s="128"/>
      <c r="G237" s="127" t="n">
        <v>632419.326</v>
      </c>
      <c r="H237" s="128"/>
      <c r="I237" s="127" t="n">
        <v>697656.96</v>
      </c>
      <c r="J237" s="128"/>
      <c r="K237" s="128"/>
      <c r="L237" s="128"/>
      <c r="M237" s="127" t="n">
        <v>10129198.464</v>
      </c>
      <c r="N237" s="128"/>
      <c r="O237" s="128"/>
      <c r="P237" s="128"/>
      <c r="Q237" s="127" t="n">
        <v>6905167.5</v>
      </c>
      <c r="R237" s="127" t="n">
        <v>367642.044</v>
      </c>
      <c r="S237" s="293" t="n">
        <v>211680.546</v>
      </c>
      <c r="T237" s="127"/>
      <c r="U237" s="127" t="n">
        <f aca="false">(D237+E237+F237+G237+H237+I237+M237+O237+Q237+R237+S237)*2.14%</f>
        <v>541046.3208612</v>
      </c>
      <c r="V237" s="125" t="n">
        <v>2024</v>
      </c>
      <c r="W237" s="290" t="s">
        <v>1118</v>
      </c>
      <c r="X237" s="290" t="s">
        <v>991</v>
      </c>
      <c r="Y237" s="291"/>
      <c r="AA237" s="251"/>
    </row>
    <row r="238" customFormat="false" ht="12.75" hidden="false" customHeight="true" outlineLevel="0" collapsed="false">
      <c r="A238" s="125" t="n">
        <f aca="false">A237+1</f>
        <v>19</v>
      </c>
      <c r="B238" s="126" t="s">
        <v>439</v>
      </c>
      <c r="C238" s="127" t="n">
        <f aca="false">D238+E238+F238+G238+H238+I238+K238+M238+O238+Q238+R238+S238+T238+U238</f>
        <v>10037607.5221862</v>
      </c>
      <c r="D238" s="127" t="n">
        <v>771134.76</v>
      </c>
      <c r="E238" s="128"/>
      <c r="F238" s="128"/>
      <c r="G238" s="128"/>
      <c r="H238" s="128"/>
      <c r="I238" s="128"/>
      <c r="J238" s="128"/>
      <c r="K238" s="128"/>
      <c r="L238" s="128"/>
      <c r="M238" s="127" t="n">
        <v>5393778.071</v>
      </c>
      <c r="N238" s="128"/>
      <c r="O238" s="128"/>
      <c r="P238" s="128"/>
      <c r="Q238" s="127" t="n">
        <v>3441964.328</v>
      </c>
      <c r="R238" s="127" t="n">
        <v>220426.074</v>
      </c>
      <c r="S238" s="128"/>
      <c r="T238" s="127"/>
      <c r="U238" s="127" t="n">
        <f aca="false">(D238+E238+F238+G238+H238+I238+M238+O238+Q238+R238+S238)*2.14%</f>
        <v>210304.2891862</v>
      </c>
      <c r="V238" s="125" t="n">
        <v>2024</v>
      </c>
      <c r="W238" s="290" t="s">
        <v>1133</v>
      </c>
      <c r="X238" s="290" t="s">
        <v>991</v>
      </c>
      <c r="Y238" s="291"/>
      <c r="AA238" s="251"/>
    </row>
    <row r="239" customFormat="false" ht="12.75" hidden="false" customHeight="true" outlineLevel="0" collapsed="false">
      <c r="A239" s="125" t="n">
        <f aca="false">A238+1</f>
        <v>20</v>
      </c>
      <c r="B239" s="126" t="s">
        <v>440</v>
      </c>
      <c r="C239" s="127" t="n">
        <f aca="false">D239+E239+F239+G239+H239+I239+K239+M239+O239+Q239+R239+S239+T239+U239</f>
        <v>37094122.8510192</v>
      </c>
      <c r="D239" s="127" t="n">
        <v>2015191.224</v>
      </c>
      <c r="E239" s="127" t="n">
        <v>5740346.88</v>
      </c>
      <c r="F239" s="127"/>
      <c r="G239" s="127" t="n">
        <v>740862.288</v>
      </c>
      <c r="H239" s="127" t="n">
        <v>2440016.784</v>
      </c>
      <c r="I239" s="127" t="n">
        <v>1089021.024</v>
      </c>
      <c r="J239" s="128"/>
      <c r="K239" s="127"/>
      <c r="L239" s="127"/>
      <c r="M239" s="127" t="n">
        <v>10126349.136</v>
      </c>
      <c r="N239" s="127"/>
      <c r="O239" s="127" t="n">
        <v>3068950.68</v>
      </c>
      <c r="P239" s="127"/>
      <c r="Q239" s="127" t="n">
        <v>9719486.784</v>
      </c>
      <c r="R239" s="127" t="n">
        <v>376624.08</v>
      </c>
      <c r="S239" s="127" t="n">
        <v>1000091.448</v>
      </c>
      <c r="T239" s="127"/>
      <c r="U239" s="127" t="n">
        <f aca="false">(D239+E239+F239+G239+H239+I239+M239+O239+Q239+R239+S239)*2.14%</f>
        <v>777182.5230192</v>
      </c>
      <c r="V239" s="125" t="n">
        <v>2024</v>
      </c>
      <c r="W239" s="290" t="s">
        <v>1120</v>
      </c>
      <c r="X239" s="290" t="s">
        <v>991</v>
      </c>
      <c r="Y239" s="291"/>
      <c r="AA239" s="251"/>
    </row>
    <row r="240" customFormat="false" ht="12.75" hidden="false" customHeight="true" outlineLevel="0" collapsed="false">
      <c r="A240" s="154" t="s">
        <v>442</v>
      </c>
      <c r="B240" s="154"/>
      <c r="C240" s="143" t="n">
        <f aca="false">SUM(C220:C239)</f>
        <v>745795418.169757</v>
      </c>
      <c r="D240" s="143" t="n">
        <f aca="false">SUM(D220:D239)</f>
        <v>43058003.82388</v>
      </c>
      <c r="E240" s="143" t="n">
        <f aca="false">SUM(E220:E239)</f>
        <v>88660560.49364</v>
      </c>
      <c r="F240" s="143" t="n">
        <f aca="false">SUM(F220:F239)</f>
        <v>0</v>
      </c>
      <c r="G240" s="143" t="n">
        <f aca="false">SUM(G220:G239)</f>
        <v>17579568.5326</v>
      </c>
      <c r="H240" s="143" t="n">
        <f aca="false">SUM(H220:H239)</f>
        <v>2440016.784</v>
      </c>
      <c r="I240" s="143" t="n">
        <f aca="false">SUM(I220:I239)</f>
        <v>25539092.592</v>
      </c>
      <c r="J240" s="143" t="n">
        <f aca="false">SUM(J220:J239)</f>
        <v>0</v>
      </c>
      <c r="K240" s="143" t="n">
        <f aca="false">SUM(K220:K239)</f>
        <v>0</v>
      </c>
      <c r="L240" s="143" t="n">
        <f aca="false">SUM(L220:L239)</f>
        <v>0</v>
      </c>
      <c r="M240" s="143" t="n">
        <f aca="false">SUM(M220:M239)</f>
        <v>191939129.64168</v>
      </c>
      <c r="N240" s="143" t="n">
        <f aca="false">SUM(N220:N239)</f>
        <v>0</v>
      </c>
      <c r="O240" s="143" t="n">
        <f aca="false">SUM(O220:O239)</f>
        <v>9110229.26</v>
      </c>
      <c r="P240" s="143" t="n">
        <f aca="false">SUM(P220:P239)</f>
        <v>0</v>
      </c>
      <c r="Q240" s="143" t="n">
        <f aca="false">SUM(Q220:Q239)</f>
        <v>333478416.10976</v>
      </c>
      <c r="R240" s="143" t="n">
        <f aca="false">SUM(R220:R239)</f>
        <v>9471425.157</v>
      </c>
      <c r="S240" s="143" t="n">
        <f aca="false">SUM(S220:S239)</f>
        <v>8893342.381</v>
      </c>
      <c r="T240" s="143" t="n">
        <f aca="false">SUM(T220:T239)</f>
        <v>0</v>
      </c>
      <c r="U240" s="312" t="n">
        <f aca="false">SUM(U220:U239)</f>
        <v>15625633.394197</v>
      </c>
      <c r="V240" s="165"/>
      <c r="Y240" s="291"/>
      <c r="AA240" s="251"/>
    </row>
    <row r="241" customFormat="false" ht="12.75" hidden="false" customHeight="true" outlineLevel="0" collapsed="false">
      <c r="A241" s="164" t="s">
        <v>443</v>
      </c>
      <c r="B241" s="164"/>
      <c r="C241" s="139" t="n">
        <f aca="false">C240+C219+C211</f>
        <v>911866686.883115</v>
      </c>
      <c r="D241" s="139" t="n">
        <f aca="false">D240+D219+D211</f>
        <v>53531352.58628</v>
      </c>
      <c r="E241" s="139" t="n">
        <f aca="false">E240+E219+E211</f>
        <v>112679511.63364</v>
      </c>
      <c r="F241" s="139" t="n">
        <f aca="false">F240+F219+F211</f>
        <v>0</v>
      </c>
      <c r="G241" s="139" t="n">
        <f aca="false">G240+G219+G211</f>
        <v>23117128.844</v>
      </c>
      <c r="H241" s="139" t="n">
        <f aca="false">H240+H219+H211</f>
        <v>2440016.784</v>
      </c>
      <c r="I241" s="139" t="n">
        <f aca="false">I240+I219+I211</f>
        <v>32117117.448</v>
      </c>
      <c r="J241" s="139" t="n">
        <f aca="false">J240+J219+J211</f>
        <v>0</v>
      </c>
      <c r="K241" s="139" t="n">
        <f aca="false">K240+K219+K211</f>
        <v>0</v>
      </c>
      <c r="L241" s="139" t="n">
        <f aca="false">L240+L219+L211</f>
        <v>0</v>
      </c>
      <c r="M241" s="139" t="n">
        <f aca="false">M240+M219+M211</f>
        <v>245514640.24028</v>
      </c>
      <c r="N241" s="139" t="n">
        <f aca="false">N240+N219+N211</f>
        <v>0</v>
      </c>
      <c r="O241" s="139" t="n">
        <f aca="false">O240+O219+O211</f>
        <v>16687187.0053</v>
      </c>
      <c r="P241" s="139" t="n">
        <f aca="false">P240+P219+P211</f>
        <v>0</v>
      </c>
      <c r="Q241" s="139" t="n">
        <f aca="false">Q240+Q219+Q211</f>
        <v>384176711.91816</v>
      </c>
      <c r="R241" s="139" t="n">
        <f aca="false">R240+R219+R211</f>
        <v>12426868.4916</v>
      </c>
      <c r="S241" s="139" t="n">
        <f aca="false">S240+S219+S211</f>
        <v>10071053.9298</v>
      </c>
      <c r="T241" s="139" t="n">
        <f aca="false">T240+T219+T211</f>
        <v>0</v>
      </c>
      <c r="U241" s="233" t="n">
        <f aca="false">U240+U219+U211</f>
        <v>19105098.0020547</v>
      </c>
      <c r="V241" s="167"/>
      <c r="Y241" s="291"/>
    </row>
    <row r="242" customFormat="false" ht="12.75" hidden="false" customHeight="true" outlineLevel="0" collapsed="false">
      <c r="A242" s="148" t="s">
        <v>644</v>
      </c>
      <c r="B242" s="148"/>
      <c r="C242" s="127"/>
      <c r="D242" s="132"/>
      <c r="E242" s="132"/>
      <c r="F242" s="132"/>
      <c r="G242" s="132"/>
      <c r="H242" s="132"/>
      <c r="I242" s="132"/>
      <c r="J242" s="132"/>
      <c r="K242" s="132"/>
      <c r="L242" s="177"/>
      <c r="M242" s="132"/>
      <c r="N242" s="132"/>
      <c r="O242" s="133"/>
      <c r="P242" s="130"/>
      <c r="Q242" s="132"/>
      <c r="R242" s="132"/>
      <c r="S242" s="132"/>
      <c r="T242" s="132"/>
      <c r="U242" s="332"/>
      <c r="V242" s="125"/>
      <c r="Y242" s="291"/>
    </row>
    <row r="243" customFormat="false" ht="12.75" hidden="false" customHeight="true" outlineLevel="0" collapsed="false">
      <c r="A243" s="125"/>
      <c r="B243" s="126"/>
      <c r="C243" s="127"/>
      <c r="D243" s="127"/>
      <c r="E243" s="127"/>
      <c r="F243" s="127"/>
      <c r="G243" s="127"/>
      <c r="H243" s="127"/>
      <c r="I243" s="127"/>
      <c r="J243" s="127"/>
      <c r="K243" s="127"/>
      <c r="L243" s="149"/>
      <c r="M243" s="127"/>
      <c r="N243" s="127"/>
      <c r="O243" s="127"/>
      <c r="P243" s="127"/>
      <c r="Q243" s="127"/>
      <c r="R243" s="127"/>
      <c r="S243" s="127"/>
      <c r="T243" s="127"/>
      <c r="U243" s="311"/>
      <c r="V243" s="125"/>
      <c r="W243" s="290"/>
      <c r="X243" s="290"/>
      <c r="Y243" s="291"/>
    </row>
    <row r="244" customFormat="false" ht="12.75" hidden="false" customHeight="true" outlineLevel="0" collapsed="false">
      <c r="A244" s="154" t="s">
        <v>447</v>
      </c>
      <c r="B244" s="154"/>
      <c r="C244" s="143" t="n">
        <f aca="false">SUM(C243:C243)</f>
        <v>0</v>
      </c>
      <c r="D244" s="143" t="n">
        <f aca="false">SUM(D243:D243)</f>
        <v>0</v>
      </c>
      <c r="E244" s="143" t="n">
        <f aca="false">SUM(E243:E243)</f>
        <v>0</v>
      </c>
      <c r="F244" s="143" t="n">
        <f aca="false">SUM(F243:F243)</f>
        <v>0</v>
      </c>
      <c r="G244" s="143" t="n">
        <f aca="false">SUM(G243:G243)</f>
        <v>0</v>
      </c>
      <c r="H244" s="143" t="n">
        <f aca="false">SUM(H243:H243)</f>
        <v>0</v>
      </c>
      <c r="I244" s="143" t="n">
        <f aca="false">SUM(I243:I243)</f>
        <v>0</v>
      </c>
      <c r="J244" s="143" t="n">
        <f aca="false">SUM(J243:J243)</f>
        <v>0</v>
      </c>
      <c r="K244" s="143" t="n">
        <f aca="false">SUM(K243:K243)</f>
        <v>0</v>
      </c>
      <c r="L244" s="143" t="n">
        <f aca="false">SUM(L243:L243)</f>
        <v>0</v>
      </c>
      <c r="M244" s="143" t="n">
        <f aca="false">SUM(M243:M243)</f>
        <v>0</v>
      </c>
      <c r="N244" s="143" t="n">
        <f aca="false">SUM(N243:N243)</f>
        <v>0</v>
      </c>
      <c r="O244" s="143" t="n">
        <f aca="false">SUM(O243:O243)</f>
        <v>0</v>
      </c>
      <c r="P244" s="143" t="n">
        <f aca="false">SUM(P243:P243)</f>
        <v>0</v>
      </c>
      <c r="Q244" s="143" t="n">
        <f aca="false">SUM(Q243:Q243)</f>
        <v>0</v>
      </c>
      <c r="R244" s="143" t="n">
        <f aca="false">SUM(R243:R243)</f>
        <v>0</v>
      </c>
      <c r="S244" s="143" t="n">
        <f aca="false">SUM(S243:S243)</f>
        <v>0</v>
      </c>
      <c r="T244" s="143" t="n">
        <f aca="false">SUM(T243:T243)</f>
        <v>0</v>
      </c>
      <c r="U244" s="312" t="n">
        <f aca="false">SUM(U243:U243)</f>
        <v>0</v>
      </c>
      <c r="V244" s="165"/>
      <c r="Y244" s="291"/>
    </row>
    <row r="245" customFormat="false" ht="12.75" hidden="false" customHeight="true" outlineLevel="0" collapsed="false">
      <c r="A245" s="319"/>
      <c r="B245" s="126"/>
      <c r="C245" s="127"/>
      <c r="D245" s="127"/>
      <c r="E245" s="127"/>
      <c r="F245" s="127"/>
      <c r="G245" s="127"/>
      <c r="H245" s="127"/>
      <c r="I245" s="127"/>
      <c r="J245" s="127"/>
      <c r="K245" s="127"/>
      <c r="L245" s="149"/>
      <c r="M245" s="127"/>
      <c r="N245" s="125"/>
      <c r="O245" s="127"/>
      <c r="P245" s="127"/>
      <c r="Q245" s="127"/>
      <c r="R245" s="127"/>
      <c r="S245" s="127"/>
      <c r="T245" s="127"/>
      <c r="U245" s="311"/>
      <c r="V245" s="125"/>
      <c r="W245" s="290"/>
      <c r="X245" s="290"/>
      <c r="Y245" s="291"/>
    </row>
    <row r="246" customFormat="false" ht="12.75" hidden="false" customHeight="true" outlineLevel="0" collapsed="false">
      <c r="A246" s="154" t="s">
        <v>453</v>
      </c>
      <c r="B246" s="154"/>
      <c r="C246" s="143" t="n">
        <f aca="false">SUM(C245:C245)</f>
        <v>0</v>
      </c>
      <c r="D246" s="143" t="n">
        <f aca="false">SUM(D245:D245)</f>
        <v>0</v>
      </c>
      <c r="E246" s="143" t="n">
        <f aca="false">SUM(E245:E245)</f>
        <v>0</v>
      </c>
      <c r="F246" s="143" t="n">
        <f aca="false">SUM(F245:F245)</f>
        <v>0</v>
      </c>
      <c r="G246" s="143" t="n">
        <f aca="false">SUM(G245:G245)</f>
        <v>0</v>
      </c>
      <c r="H246" s="143" t="n">
        <f aca="false">SUM(H245:H245)</f>
        <v>0</v>
      </c>
      <c r="I246" s="143" t="n">
        <f aca="false">SUM(I245:I245)</f>
        <v>0</v>
      </c>
      <c r="J246" s="143" t="n">
        <f aca="false">SUM(J245:J245)</f>
        <v>0</v>
      </c>
      <c r="K246" s="143" t="n">
        <f aca="false">SUM(K245:K245)</f>
        <v>0</v>
      </c>
      <c r="L246" s="143" t="n">
        <f aca="false">SUM(L245:L245)</f>
        <v>0</v>
      </c>
      <c r="M246" s="143" t="n">
        <f aca="false">SUM(M245:M245)</f>
        <v>0</v>
      </c>
      <c r="N246" s="143" t="n">
        <f aca="false">SUM(N245:N245)</f>
        <v>0</v>
      </c>
      <c r="O246" s="143" t="n">
        <f aca="false">SUM(O245:O245)</f>
        <v>0</v>
      </c>
      <c r="P246" s="143" t="n">
        <f aca="false">SUM(P245:P245)</f>
        <v>0</v>
      </c>
      <c r="Q246" s="143" t="n">
        <f aca="false">SUM(Q245:Q245)</f>
        <v>0</v>
      </c>
      <c r="R246" s="143" t="n">
        <f aca="false">SUM(R245:R245)</f>
        <v>0</v>
      </c>
      <c r="S246" s="143" t="n">
        <f aca="false">SUM(S245:S245)</f>
        <v>0</v>
      </c>
      <c r="T246" s="143" t="n">
        <f aca="false">SUM(T245:T245)</f>
        <v>0</v>
      </c>
      <c r="U246" s="312" t="n">
        <f aca="false">SUM(U245:U245)</f>
        <v>0</v>
      </c>
      <c r="V246" s="165"/>
      <c r="Y246" s="291"/>
    </row>
    <row r="247" customFormat="false" ht="12.75" hidden="false" customHeight="true" outlineLevel="0" collapsed="false">
      <c r="A247" s="125" t="n">
        <v>1</v>
      </c>
      <c r="B247" s="126" t="s">
        <v>454</v>
      </c>
      <c r="C247" s="127" t="n">
        <f aca="false">D247+E247+F247+G247+H247+I247+K247+M247+O247+Q247+R247+S247+T247+U247</f>
        <v>10787774.5519918</v>
      </c>
      <c r="D247" s="127" t="n">
        <v>488614.819</v>
      </c>
      <c r="E247" s="127" t="n">
        <v>2159400.958</v>
      </c>
      <c r="F247" s="127"/>
      <c r="G247" s="127" t="n">
        <v>264192.489</v>
      </c>
      <c r="H247" s="127"/>
      <c r="I247" s="127" t="n">
        <v>291445.44</v>
      </c>
      <c r="J247" s="127"/>
      <c r="K247" s="127"/>
      <c r="L247" s="149"/>
      <c r="M247" s="127" t="n">
        <v>4231461.696</v>
      </c>
      <c r="N247" s="127"/>
      <c r="O247" s="133"/>
      <c r="P247" s="127"/>
      <c r="Q247" s="127" t="n">
        <v>2884626.25</v>
      </c>
      <c r="R247" s="127" t="n">
        <v>153582.066</v>
      </c>
      <c r="S247" s="293" t="n">
        <v>88429.319</v>
      </c>
      <c r="T247" s="127"/>
      <c r="U247" s="127" t="n">
        <f aca="false">(D247+E247+F247+G247+H247+I247+M247+O247+Q247+R247+S247)*2.14%</f>
        <v>226021.5149918</v>
      </c>
      <c r="V247" s="125" t="n">
        <v>2024</v>
      </c>
      <c r="W247" s="290" t="s">
        <v>1135</v>
      </c>
      <c r="X247" s="290" t="s">
        <v>991</v>
      </c>
      <c r="Y247" s="291"/>
    </row>
    <row r="248" customFormat="false" ht="12.75" hidden="false" customHeight="true" outlineLevel="0" collapsed="false">
      <c r="A248" s="333" t="n">
        <v>2</v>
      </c>
      <c r="B248" s="126" t="s">
        <v>456</v>
      </c>
      <c r="C248" s="127" t="n">
        <f aca="false">D248+E248+F248+G248+H248+I248+K248+M248+O248+Q248+R248+S248+T248+U248</f>
        <v>10966849.799211</v>
      </c>
      <c r="D248" s="127" t="n">
        <v>895238.28</v>
      </c>
      <c r="E248" s="127"/>
      <c r="F248" s="127"/>
      <c r="G248" s="127"/>
      <c r="H248" s="127"/>
      <c r="I248" s="127"/>
      <c r="J248" s="127"/>
      <c r="K248" s="127"/>
      <c r="L248" s="149"/>
      <c r="M248" s="127" t="n">
        <v>5388022.14</v>
      </c>
      <c r="N248" s="127"/>
      <c r="O248" s="127" t="n">
        <v>851872.695</v>
      </c>
      <c r="P248" s="127"/>
      <c r="Q248" s="127" t="n">
        <v>3426889.26</v>
      </c>
      <c r="R248" s="127" t="n">
        <v>175053.99</v>
      </c>
      <c r="S248" s="127"/>
      <c r="T248" s="127"/>
      <c r="U248" s="127" t="n">
        <f aca="false">(D248+E248+F248+G248+H248+I248+M248+O248+Q248+R248+S248)*2.14%</f>
        <v>229773.434211</v>
      </c>
      <c r="V248" s="125" t="n">
        <v>2024</v>
      </c>
      <c r="W248" s="290" t="s">
        <v>1138</v>
      </c>
      <c r="X248" s="290" t="s">
        <v>991</v>
      </c>
      <c r="Y248" s="291"/>
    </row>
    <row r="249" customFormat="false" ht="12.75" hidden="false" customHeight="true" outlineLevel="0" collapsed="false">
      <c r="A249" s="125" t="n">
        <v>3</v>
      </c>
      <c r="B249" s="126" t="s">
        <v>457</v>
      </c>
      <c r="C249" s="127" t="n">
        <f aca="false">D249+E249+F249+G249+H249+I249+K249+M249+O249+Q249+R249+S249+T249+U249</f>
        <v>12055163.138064</v>
      </c>
      <c r="D249" s="127" t="n">
        <v>984078.72</v>
      </c>
      <c r="E249" s="127"/>
      <c r="F249" s="127"/>
      <c r="G249" s="127"/>
      <c r="H249" s="127"/>
      <c r="I249" s="127"/>
      <c r="J249" s="127"/>
      <c r="K249" s="127"/>
      <c r="L249" s="149"/>
      <c r="M249" s="127" t="n">
        <v>5922711.36</v>
      </c>
      <c r="N249" s="127"/>
      <c r="O249" s="127" t="n">
        <v>936409.68</v>
      </c>
      <c r="P249" s="127"/>
      <c r="Q249" s="127" t="n">
        <v>3766962.24</v>
      </c>
      <c r="R249" s="127" t="n">
        <v>192425.76</v>
      </c>
      <c r="S249" s="127"/>
      <c r="T249" s="127"/>
      <c r="U249" s="127" t="n">
        <f aca="false">(D249+E249+F249+G249+H249+I249+M249+O249+Q249+R249+S249)*2.14%</f>
        <v>252575.378064</v>
      </c>
      <c r="V249" s="125" t="n">
        <v>2024</v>
      </c>
      <c r="W249" s="290" t="s">
        <v>1137</v>
      </c>
      <c r="X249" s="290" t="s">
        <v>991</v>
      </c>
      <c r="Y249" s="291"/>
    </row>
    <row r="250" customFormat="false" ht="12.75" hidden="false" customHeight="true" outlineLevel="0" collapsed="false">
      <c r="A250" s="330" t="n">
        <v>4</v>
      </c>
      <c r="B250" s="325" t="s">
        <v>458</v>
      </c>
      <c r="C250" s="127" t="n">
        <f aca="false">D250+E250+F250+G250+H250+I250+K250+M250+O250+Q250+R250+S250+T250+U250</f>
        <v>33188479.018968</v>
      </c>
      <c r="D250" s="127" t="n">
        <v>2588122.16</v>
      </c>
      <c r="E250" s="127" t="n">
        <v>5175157</v>
      </c>
      <c r="F250" s="127"/>
      <c r="G250" s="127" t="n">
        <v>829519.08</v>
      </c>
      <c r="H250" s="127"/>
      <c r="I250" s="127"/>
      <c r="J250" s="127"/>
      <c r="K250" s="127"/>
      <c r="L250" s="149"/>
      <c r="M250" s="127" t="n">
        <v>12119622.32</v>
      </c>
      <c r="N250" s="127"/>
      <c r="O250" s="127"/>
      <c r="P250" s="127"/>
      <c r="Q250" s="127" t="n">
        <v>7708320.88</v>
      </c>
      <c r="R250" s="127" t="n">
        <v>3832343.32</v>
      </c>
      <c r="S250" s="127" t="n">
        <v>240041.36</v>
      </c>
      <c r="T250" s="127"/>
      <c r="U250" s="127" t="n">
        <f aca="false">(D250+E250+F250+G250+H250+I250+M250+O250+Q250+R250+S250)*2.14%</f>
        <v>695352.898968</v>
      </c>
      <c r="V250" s="125" t="n">
        <v>2024</v>
      </c>
      <c r="W250" s="290" t="s">
        <v>1136</v>
      </c>
      <c r="X250" s="290" t="s">
        <v>991</v>
      </c>
      <c r="Y250" s="291"/>
    </row>
    <row r="251" customFormat="false" ht="12.75" hidden="false" customHeight="true" outlineLevel="0" collapsed="false">
      <c r="A251" s="330" t="n">
        <v>5</v>
      </c>
      <c r="B251" s="325" t="s">
        <v>459</v>
      </c>
      <c r="C251" s="127" t="n">
        <f aca="false">D251+E251+F251+G251+H251+I251+K251+M251+O251+Q251+R251+S251+T251+U251</f>
        <v>32168600.16956</v>
      </c>
      <c r="D251" s="127" t="n">
        <v>2232366.05</v>
      </c>
      <c r="E251" s="127" t="n">
        <v>5063926.25</v>
      </c>
      <c r="F251" s="127"/>
      <c r="G251" s="127" t="n">
        <v>811690.05</v>
      </c>
      <c r="H251" s="127"/>
      <c r="I251" s="127"/>
      <c r="J251" s="127"/>
      <c r="K251" s="127"/>
      <c r="L251" s="149"/>
      <c r="M251" s="127" t="n">
        <v>11859132.7</v>
      </c>
      <c r="N251" s="127"/>
      <c r="O251" s="127"/>
      <c r="P251" s="127"/>
      <c r="Q251" s="127" t="n">
        <v>7542644.3</v>
      </c>
      <c r="R251" s="127" t="n">
        <v>3749973.95</v>
      </c>
      <c r="S251" s="127" t="n">
        <v>234882.1</v>
      </c>
      <c r="T251" s="127"/>
      <c r="U251" s="127" t="n">
        <f aca="false">(D251+E251+F251+G251+H251+I251+M251+O251+Q251+R251+S251)*2.14%</f>
        <v>673984.76956</v>
      </c>
      <c r="V251" s="125" t="n">
        <v>2024</v>
      </c>
      <c r="W251" s="290" t="s">
        <v>1136</v>
      </c>
      <c r="X251" s="290" t="s">
        <v>991</v>
      </c>
      <c r="Y251" s="291"/>
    </row>
    <row r="252" customFormat="false" ht="12.75" hidden="false" customHeight="true" outlineLevel="0" collapsed="false">
      <c r="A252" s="154" t="s">
        <v>461</v>
      </c>
      <c r="B252" s="154"/>
      <c r="C252" s="143" t="n">
        <f aca="false">SUM(C247:C251)</f>
        <v>99166866.6777948</v>
      </c>
      <c r="D252" s="143" t="n">
        <f aca="false">SUM(D247:D251)</f>
        <v>7188420.029</v>
      </c>
      <c r="E252" s="143" t="n">
        <f aca="false">SUM(E247:E251)</f>
        <v>12398484.208</v>
      </c>
      <c r="F252" s="143" t="n">
        <f aca="false">SUM(F247:F251)</f>
        <v>0</v>
      </c>
      <c r="G252" s="143" t="n">
        <f aca="false">SUM(G247:G251)</f>
        <v>1905401.619</v>
      </c>
      <c r="H252" s="143" t="n">
        <f aca="false">SUM(H247:H251)</f>
        <v>0</v>
      </c>
      <c r="I252" s="143" t="n">
        <f aca="false">SUM(I247:I251)</f>
        <v>291445.44</v>
      </c>
      <c r="J252" s="143" t="n">
        <f aca="false">SUM(J247:J251)</f>
        <v>0</v>
      </c>
      <c r="K252" s="143" t="n">
        <f aca="false">SUM(K247:K251)</f>
        <v>0</v>
      </c>
      <c r="L252" s="143" t="n">
        <f aca="false">SUM(L247:L251)</f>
        <v>0</v>
      </c>
      <c r="M252" s="143" t="n">
        <f aca="false">SUM(M247:M251)</f>
        <v>39520950.216</v>
      </c>
      <c r="N252" s="143" t="n">
        <f aca="false">SUM(N247:N251)</f>
        <v>0</v>
      </c>
      <c r="O252" s="143" t="n">
        <f aca="false">SUM(O247:O251)</f>
        <v>1788282.375</v>
      </c>
      <c r="P252" s="143" t="n">
        <f aca="false">SUM(P247:P251)</f>
        <v>0</v>
      </c>
      <c r="Q252" s="143" t="n">
        <f aca="false">SUM(Q247:Q251)</f>
        <v>25329442.93</v>
      </c>
      <c r="R252" s="143" t="n">
        <f aca="false">SUM(R247:R251)</f>
        <v>8103379.086</v>
      </c>
      <c r="S252" s="143" t="n">
        <f aca="false">SUM(S247:S251)</f>
        <v>563352.779</v>
      </c>
      <c r="T252" s="143" t="n">
        <f aca="false">SUM(T247:T251)</f>
        <v>0</v>
      </c>
      <c r="U252" s="143" t="n">
        <f aca="false">SUM(U247:U251)</f>
        <v>2077707.9957948</v>
      </c>
      <c r="V252" s="165"/>
      <c r="Y252" s="291"/>
    </row>
    <row r="253" customFormat="false" ht="12.75" hidden="false" customHeight="true" outlineLevel="0" collapsed="false">
      <c r="A253" s="164" t="s">
        <v>462</v>
      </c>
      <c r="B253" s="164"/>
      <c r="C253" s="139" t="n">
        <f aca="false">C244+C246+C252</f>
        <v>99166866.6777948</v>
      </c>
      <c r="D253" s="139" t="n">
        <f aca="false">D244+D246+D252</f>
        <v>7188420.029</v>
      </c>
      <c r="E253" s="139" t="n">
        <f aca="false">E244+E246+E252</f>
        <v>12398484.208</v>
      </c>
      <c r="F253" s="139" t="n">
        <f aca="false">F244+F246+F252</f>
        <v>0</v>
      </c>
      <c r="G253" s="139" t="n">
        <f aca="false">G244+G246+G252</f>
        <v>1905401.619</v>
      </c>
      <c r="H253" s="139" t="n">
        <f aca="false">H244+H246+H252</f>
        <v>0</v>
      </c>
      <c r="I253" s="139" t="n">
        <f aca="false">I244+I246+I252</f>
        <v>291445.44</v>
      </c>
      <c r="J253" s="139" t="n">
        <f aca="false">J244+J246+J252</f>
        <v>0</v>
      </c>
      <c r="K253" s="139" t="n">
        <f aca="false">K244+K246+K252</f>
        <v>0</v>
      </c>
      <c r="L253" s="139" t="n">
        <f aca="false">L244+L246+L252</f>
        <v>0</v>
      </c>
      <c r="M253" s="139" t="n">
        <f aca="false">M244+M246+M252</f>
        <v>39520950.216</v>
      </c>
      <c r="N253" s="139" t="n">
        <f aca="false">N244+N246+N252</f>
        <v>0</v>
      </c>
      <c r="O253" s="139" t="n">
        <f aca="false">O244+O246+O252</f>
        <v>1788282.375</v>
      </c>
      <c r="P253" s="139" t="n">
        <f aca="false">P244+P246+P252</f>
        <v>0</v>
      </c>
      <c r="Q253" s="139" t="n">
        <f aca="false">Q244+Q246+Q252</f>
        <v>25329442.93</v>
      </c>
      <c r="R253" s="139" t="n">
        <f aca="false">R244+R246+R252</f>
        <v>8103379.086</v>
      </c>
      <c r="S253" s="139" t="n">
        <f aca="false">S244+S246+S252</f>
        <v>563352.779</v>
      </c>
      <c r="T253" s="139" t="n">
        <f aca="false">T244+T246+T252</f>
        <v>0</v>
      </c>
      <c r="U253" s="233" t="n">
        <f aca="false">U244+U246+U252</f>
        <v>2077707.9957948</v>
      </c>
      <c r="V253" s="167"/>
      <c r="Y253" s="291"/>
    </row>
    <row r="254" customFormat="false" ht="12.75" hidden="false" customHeight="true" outlineLevel="0" collapsed="false">
      <c r="A254" s="148" t="s">
        <v>463</v>
      </c>
      <c r="B254" s="148"/>
      <c r="C254" s="127"/>
      <c r="D254" s="132"/>
      <c r="E254" s="132"/>
      <c r="F254" s="132"/>
      <c r="G254" s="132"/>
      <c r="H254" s="132"/>
      <c r="I254" s="132"/>
      <c r="J254" s="132"/>
      <c r="K254" s="132"/>
      <c r="L254" s="177"/>
      <c r="M254" s="132"/>
      <c r="N254" s="132"/>
      <c r="O254" s="133"/>
      <c r="P254" s="130"/>
      <c r="Q254" s="132"/>
      <c r="R254" s="132"/>
      <c r="S254" s="132"/>
      <c r="T254" s="132"/>
      <c r="U254" s="332"/>
      <c r="V254" s="125"/>
      <c r="Y254" s="291"/>
    </row>
    <row r="255" customFormat="false" ht="12.75" hidden="false" customHeight="true" outlineLevel="0" collapsed="false">
      <c r="A255" s="330"/>
      <c r="B255" s="126"/>
      <c r="C255" s="127"/>
      <c r="D255" s="127"/>
      <c r="E255" s="127"/>
      <c r="F255" s="132"/>
      <c r="G255" s="127"/>
      <c r="H255" s="132"/>
      <c r="I255" s="127"/>
      <c r="J255" s="132"/>
      <c r="K255" s="132"/>
      <c r="L255" s="177"/>
      <c r="M255" s="127"/>
      <c r="N255" s="132"/>
      <c r="O255" s="127"/>
      <c r="P255" s="130"/>
      <c r="Q255" s="127"/>
      <c r="R255" s="127"/>
      <c r="S255" s="127"/>
      <c r="T255" s="132"/>
      <c r="U255" s="311"/>
      <c r="V255" s="125"/>
      <c r="W255" s="290"/>
      <c r="X255" s="290"/>
      <c r="Y255" s="291"/>
    </row>
    <row r="256" customFormat="false" ht="12.75" hidden="false" customHeight="true" outlineLevel="0" collapsed="false">
      <c r="A256" s="154" t="s">
        <v>466</v>
      </c>
      <c r="B256" s="154"/>
      <c r="C256" s="143" t="n">
        <f aca="false">SUM(C255:C255)</f>
        <v>0</v>
      </c>
      <c r="D256" s="143" t="n">
        <f aca="false">SUM(D255:D255)</f>
        <v>0</v>
      </c>
      <c r="E256" s="143" t="n">
        <f aca="false">SUM(E255:E255)</f>
        <v>0</v>
      </c>
      <c r="F256" s="143" t="n">
        <f aca="false">SUM(F255:F255)</f>
        <v>0</v>
      </c>
      <c r="G256" s="143" t="n">
        <f aca="false">SUM(G255:G255)</f>
        <v>0</v>
      </c>
      <c r="H256" s="143" t="n">
        <f aca="false">SUM(H255:H255)</f>
        <v>0</v>
      </c>
      <c r="I256" s="143" t="n">
        <f aca="false">SUM(I255:I255)</f>
        <v>0</v>
      </c>
      <c r="J256" s="143" t="n">
        <f aca="false">SUM(J255:J255)</f>
        <v>0</v>
      </c>
      <c r="K256" s="143" t="n">
        <f aca="false">SUM(K255:K255)</f>
        <v>0</v>
      </c>
      <c r="L256" s="143" t="n">
        <f aca="false">SUM(L255:L255)</f>
        <v>0</v>
      </c>
      <c r="M256" s="143" t="n">
        <f aca="false">SUM(M255:M255)</f>
        <v>0</v>
      </c>
      <c r="N256" s="143" t="n">
        <f aca="false">SUM(N255:N255)</f>
        <v>0</v>
      </c>
      <c r="O256" s="143" t="n">
        <f aca="false">SUM(O255:O255)</f>
        <v>0</v>
      </c>
      <c r="P256" s="143" t="n">
        <f aca="false">SUM(P255:P255)</f>
        <v>0</v>
      </c>
      <c r="Q256" s="143" t="n">
        <f aca="false">SUM(Q255:Q255)</f>
        <v>0</v>
      </c>
      <c r="R256" s="143" t="n">
        <f aca="false">SUM(R255:R255)</f>
        <v>0</v>
      </c>
      <c r="S256" s="143" t="n">
        <f aca="false">SUM(S255:S255)</f>
        <v>0</v>
      </c>
      <c r="T256" s="143" t="n">
        <f aca="false">SUM(T255:T255)</f>
        <v>0</v>
      </c>
      <c r="U256" s="312" t="n">
        <f aca="false">SUM(U255:U255)</f>
        <v>0</v>
      </c>
      <c r="V256" s="165"/>
      <c r="Y256" s="291"/>
    </row>
    <row r="257" customFormat="false" ht="12.75" hidden="false" customHeight="true" outlineLevel="0" collapsed="false">
      <c r="A257" s="330"/>
      <c r="B257" s="126"/>
      <c r="C257" s="127"/>
      <c r="D257" s="127"/>
      <c r="E257" s="127"/>
      <c r="F257" s="127"/>
      <c r="G257" s="127"/>
      <c r="H257" s="127"/>
      <c r="I257" s="127"/>
      <c r="J257" s="133"/>
      <c r="K257" s="133"/>
      <c r="L257" s="149"/>
      <c r="M257" s="127"/>
      <c r="N257" s="149"/>
      <c r="O257" s="127"/>
      <c r="P257" s="127"/>
      <c r="Q257" s="127"/>
      <c r="R257" s="127"/>
      <c r="S257" s="127"/>
      <c r="T257" s="127"/>
      <c r="U257" s="311"/>
      <c r="V257" s="125"/>
      <c r="W257" s="290"/>
      <c r="X257" s="290"/>
      <c r="Y257" s="291"/>
    </row>
    <row r="258" customFormat="false" ht="12.75" hidden="false" customHeight="true" outlineLevel="0" collapsed="false">
      <c r="A258" s="154" t="s">
        <v>472</v>
      </c>
      <c r="B258" s="154"/>
      <c r="C258" s="143" t="n">
        <f aca="false">SUM(C257:C257)</f>
        <v>0</v>
      </c>
      <c r="D258" s="143" t="n">
        <f aca="false">SUM(D257:D257)</f>
        <v>0</v>
      </c>
      <c r="E258" s="143" t="n">
        <f aca="false">SUM(E257:E257)</f>
        <v>0</v>
      </c>
      <c r="F258" s="143" t="n">
        <f aca="false">SUM(F257:F257)</f>
        <v>0</v>
      </c>
      <c r="G258" s="143" t="n">
        <f aca="false">SUM(G257:G257)</f>
        <v>0</v>
      </c>
      <c r="H258" s="143" t="n">
        <f aca="false">SUM(H257:H257)</f>
        <v>0</v>
      </c>
      <c r="I258" s="143" t="n">
        <f aca="false">SUM(I257:I257)</f>
        <v>0</v>
      </c>
      <c r="J258" s="143" t="n">
        <f aca="false">SUM(J257:J257)</f>
        <v>0</v>
      </c>
      <c r="K258" s="143" t="n">
        <f aca="false">SUM(K257:K257)</f>
        <v>0</v>
      </c>
      <c r="L258" s="143" t="n">
        <f aca="false">SUM(L257:L257)</f>
        <v>0</v>
      </c>
      <c r="M258" s="143" t="n">
        <f aca="false">SUM(M257:M257)</f>
        <v>0</v>
      </c>
      <c r="N258" s="143" t="n">
        <f aca="false">SUM(N257:N257)</f>
        <v>0</v>
      </c>
      <c r="O258" s="143" t="n">
        <f aca="false">SUM(O257:O257)</f>
        <v>0</v>
      </c>
      <c r="P258" s="143" t="n">
        <f aca="false">SUM(P257:P257)</f>
        <v>0</v>
      </c>
      <c r="Q258" s="143" t="n">
        <f aca="false">SUM(Q257:Q257)</f>
        <v>0</v>
      </c>
      <c r="R258" s="143" t="n">
        <f aca="false">SUM(R257:R257)</f>
        <v>0</v>
      </c>
      <c r="S258" s="143" t="n">
        <f aca="false">SUM(S257:S257)</f>
        <v>0</v>
      </c>
      <c r="T258" s="143" t="n">
        <f aca="false">SUM(T257:T257)</f>
        <v>0</v>
      </c>
      <c r="U258" s="312" t="n">
        <f aca="false">SUM(U257:U257)</f>
        <v>0</v>
      </c>
      <c r="V258" s="165"/>
      <c r="Y258" s="291"/>
    </row>
    <row r="259" customFormat="false" ht="12.75" hidden="false" customHeight="true" outlineLevel="0" collapsed="false">
      <c r="A259" s="333" t="n">
        <v>1</v>
      </c>
      <c r="B259" s="320" t="s">
        <v>1139</v>
      </c>
      <c r="C259" s="127" t="n">
        <f aca="false">D259+E259+F259+G259+H259+I259+K259+M259+O259+Q259+R259+S259+T259+U259</f>
        <v>10684246.4755202</v>
      </c>
      <c r="D259" s="337" t="n">
        <f aca="false">2301.53*264.3</f>
        <v>608294.379</v>
      </c>
      <c r="E259" s="127"/>
      <c r="F259" s="127"/>
      <c r="G259" s="127" t="n">
        <v>328902.849</v>
      </c>
      <c r="H259" s="127"/>
      <c r="I259" s="127" t="n">
        <v>362831.04</v>
      </c>
      <c r="J259" s="133"/>
      <c r="K259" s="133"/>
      <c r="L259" s="149"/>
      <c r="M259" s="120" t="n">
        <v>5267900.736</v>
      </c>
      <c r="N259" s="149"/>
      <c r="O259" s="133"/>
      <c r="P259" s="127"/>
      <c r="Q259" s="120" t="n">
        <v>3591176.25</v>
      </c>
      <c r="R259" s="127" t="n">
        <v>191199.91</v>
      </c>
      <c r="S259" s="120" t="n">
        <v>110088.879</v>
      </c>
      <c r="T259" s="127"/>
      <c r="U259" s="127" t="n">
        <v>223852.4325202</v>
      </c>
      <c r="V259" s="125" t="n">
        <v>2024</v>
      </c>
      <c r="W259" s="290"/>
      <c r="X259" s="290"/>
      <c r="Y259" s="291"/>
    </row>
    <row r="260" customFormat="false" ht="12.75" hidden="false" customHeight="true" outlineLevel="0" collapsed="false">
      <c r="A260" s="154" t="s">
        <v>477</v>
      </c>
      <c r="B260" s="154"/>
      <c r="C260" s="143" t="n">
        <f aca="false">SUM(C259)</f>
        <v>10684246.4755202</v>
      </c>
      <c r="D260" s="143" t="n">
        <f aca="false">SUM(D259)</f>
        <v>608294.379</v>
      </c>
      <c r="E260" s="143" t="n">
        <f aca="false">SUM(E259)</f>
        <v>0</v>
      </c>
      <c r="F260" s="143" t="n">
        <f aca="false">SUM(F259)</f>
        <v>0</v>
      </c>
      <c r="G260" s="143" t="n">
        <f aca="false">SUM(G259)</f>
        <v>328902.849</v>
      </c>
      <c r="H260" s="143" t="n">
        <f aca="false">SUM(H259)</f>
        <v>0</v>
      </c>
      <c r="I260" s="143" t="n">
        <f aca="false">SUM(I259)</f>
        <v>362831.04</v>
      </c>
      <c r="J260" s="143" t="n">
        <f aca="false">SUM(J259)</f>
        <v>0</v>
      </c>
      <c r="K260" s="143" t="n">
        <f aca="false">SUM(K259)</f>
        <v>0</v>
      </c>
      <c r="L260" s="143" t="n">
        <f aca="false">SUM(L259)</f>
        <v>0</v>
      </c>
      <c r="M260" s="143" t="n">
        <f aca="false">SUM(M259)</f>
        <v>5267900.736</v>
      </c>
      <c r="N260" s="143" t="n">
        <f aca="false">SUM(N259)</f>
        <v>0</v>
      </c>
      <c r="O260" s="143" t="n">
        <f aca="false">SUM(O259)</f>
        <v>0</v>
      </c>
      <c r="P260" s="143" t="n">
        <f aca="false">SUM(P259)</f>
        <v>0</v>
      </c>
      <c r="Q260" s="143" t="n">
        <f aca="false">SUM(Q259)</f>
        <v>3591176.25</v>
      </c>
      <c r="R260" s="143" t="n">
        <f aca="false">SUM(R259)</f>
        <v>191199.91</v>
      </c>
      <c r="S260" s="143" t="n">
        <f aca="false">SUM(S259)</f>
        <v>110088.879</v>
      </c>
      <c r="T260" s="143" t="n">
        <f aca="false">SUM(T259)</f>
        <v>0</v>
      </c>
      <c r="U260" s="312" t="n">
        <f aca="false">SUM(U259)</f>
        <v>223852.4325202</v>
      </c>
      <c r="V260" s="165"/>
      <c r="Y260" s="291"/>
    </row>
    <row r="261" customFormat="false" ht="12.75" hidden="false" customHeight="true" outlineLevel="0" collapsed="false">
      <c r="A261" s="164" t="s">
        <v>478</v>
      </c>
      <c r="B261" s="164"/>
      <c r="C261" s="139" t="n">
        <f aca="false">C256+C258+C260</f>
        <v>10684246.4755202</v>
      </c>
      <c r="D261" s="139" t="n">
        <f aca="false">D256+D258+D260</f>
        <v>608294.379</v>
      </c>
      <c r="E261" s="139" t="n">
        <f aca="false">E256+E258+E260</f>
        <v>0</v>
      </c>
      <c r="F261" s="139" t="n">
        <f aca="false">F256+F258+F260</f>
        <v>0</v>
      </c>
      <c r="G261" s="139" t="n">
        <f aca="false">G256+G258+G260</f>
        <v>328902.849</v>
      </c>
      <c r="H261" s="139" t="n">
        <f aca="false">H256+H258+H260</f>
        <v>0</v>
      </c>
      <c r="I261" s="139" t="n">
        <f aca="false">I256+I258+I260</f>
        <v>362831.04</v>
      </c>
      <c r="J261" s="139" t="n">
        <f aca="false">J256+J258+J260</f>
        <v>0</v>
      </c>
      <c r="K261" s="139" t="n">
        <f aca="false">K256+K258+K260</f>
        <v>0</v>
      </c>
      <c r="L261" s="139" t="n">
        <f aca="false">L256+L258+L260</f>
        <v>0</v>
      </c>
      <c r="M261" s="139" t="n">
        <f aca="false">M256+M258+M260</f>
        <v>5267900.736</v>
      </c>
      <c r="N261" s="139" t="n">
        <f aca="false">N256+N258+N260</f>
        <v>0</v>
      </c>
      <c r="O261" s="139" t="n">
        <f aca="false">O256+O258+O260</f>
        <v>0</v>
      </c>
      <c r="P261" s="139" t="n">
        <f aca="false">P256+P258+P260</f>
        <v>0</v>
      </c>
      <c r="Q261" s="139" t="n">
        <f aca="false">Q256+Q258+Q260</f>
        <v>3591176.25</v>
      </c>
      <c r="R261" s="139" t="n">
        <f aca="false">R256+R258+R260</f>
        <v>191199.91</v>
      </c>
      <c r="S261" s="139" t="n">
        <f aca="false">S256+S258+S260</f>
        <v>110088.879</v>
      </c>
      <c r="T261" s="139" t="n">
        <f aca="false">T256+T258+T260</f>
        <v>0</v>
      </c>
      <c r="U261" s="233" t="n">
        <f aca="false">U256+U258+U260</f>
        <v>223852.4325202</v>
      </c>
      <c r="V261" s="167"/>
      <c r="Y261" s="291"/>
    </row>
    <row r="262" customFormat="false" ht="12.75" hidden="false" customHeight="true" outlineLevel="0" collapsed="false">
      <c r="A262" s="148" t="s">
        <v>479</v>
      </c>
      <c r="B262" s="148"/>
      <c r="C262" s="127"/>
      <c r="D262" s="132"/>
      <c r="E262" s="132"/>
      <c r="F262" s="132"/>
      <c r="G262" s="132"/>
      <c r="H262" s="132"/>
      <c r="I262" s="132"/>
      <c r="J262" s="132"/>
      <c r="K262" s="132"/>
      <c r="L262" s="177"/>
      <c r="M262" s="132"/>
      <c r="N262" s="132"/>
      <c r="O262" s="133"/>
      <c r="P262" s="130"/>
      <c r="Q262" s="132"/>
      <c r="R262" s="132"/>
      <c r="S262" s="132"/>
      <c r="T262" s="127"/>
      <c r="U262" s="332"/>
      <c r="V262" s="125"/>
      <c r="Y262" s="291"/>
    </row>
    <row r="263" customFormat="false" ht="12.75" hidden="false" customHeight="true" outlineLevel="0" collapsed="false">
      <c r="A263" s="125"/>
      <c r="B263" s="126"/>
      <c r="C263" s="127"/>
      <c r="D263" s="127"/>
      <c r="E263" s="127"/>
      <c r="F263" s="127"/>
      <c r="G263" s="127"/>
      <c r="H263" s="127"/>
      <c r="I263" s="127"/>
      <c r="J263" s="127"/>
      <c r="K263" s="127"/>
      <c r="L263" s="127"/>
      <c r="M263" s="127"/>
      <c r="N263" s="127"/>
      <c r="O263" s="127"/>
      <c r="P263" s="127"/>
      <c r="Q263" s="127"/>
      <c r="R263" s="127"/>
      <c r="S263" s="293"/>
      <c r="T263" s="127"/>
      <c r="U263" s="311"/>
      <c r="V263" s="125"/>
      <c r="W263" s="290"/>
      <c r="X263" s="290"/>
      <c r="Y263" s="291"/>
    </row>
    <row r="264" customFormat="false" ht="12.75" hidden="false" customHeight="true" outlineLevel="0" collapsed="false">
      <c r="A264" s="154" t="s">
        <v>481</v>
      </c>
      <c r="B264" s="154"/>
      <c r="C264" s="143" t="n">
        <f aca="false">SUM(C263)</f>
        <v>0</v>
      </c>
      <c r="D264" s="143" t="n">
        <f aca="false">SUM(D263)</f>
        <v>0</v>
      </c>
      <c r="E264" s="143" t="n">
        <f aca="false">SUM(E263)</f>
        <v>0</v>
      </c>
      <c r="F264" s="143" t="n">
        <f aca="false">SUM(F263)</f>
        <v>0</v>
      </c>
      <c r="G264" s="143" t="n">
        <f aca="false">SUM(G263)</f>
        <v>0</v>
      </c>
      <c r="H264" s="143" t="n">
        <f aca="false">SUM(H263)</f>
        <v>0</v>
      </c>
      <c r="I264" s="143" t="n">
        <f aca="false">SUM(I263)</f>
        <v>0</v>
      </c>
      <c r="J264" s="143" t="n">
        <f aca="false">SUM(J263)</f>
        <v>0</v>
      </c>
      <c r="K264" s="143" t="n">
        <f aca="false">SUM(K263)</f>
        <v>0</v>
      </c>
      <c r="L264" s="143" t="n">
        <f aca="false">SUM(L263)</f>
        <v>0</v>
      </c>
      <c r="M264" s="143" t="n">
        <f aca="false">SUM(M263)</f>
        <v>0</v>
      </c>
      <c r="N264" s="143" t="n">
        <f aca="false">SUM(N263)</f>
        <v>0</v>
      </c>
      <c r="O264" s="143" t="n">
        <f aca="false">SUM(O263)</f>
        <v>0</v>
      </c>
      <c r="P264" s="143" t="n">
        <f aca="false">SUM(P263)</f>
        <v>0</v>
      </c>
      <c r="Q264" s="143" t="n">
        <f aca="false">SUM(Q263)</f>
        <v>0</v>
      </c>
      <c r="R264" s="143" t="n">
        <f aca="false">SUM(R263)</f>
        <v>0</v>
      </c>
      <c r="S264" s="143" t="n">
        <f aca="false">SUM(S263)</f>
        <v>0</v>
      </c>
      <c r="T264" s="143" t="n">
        <f aca="false">SUM(T263)</f>
        <v>0</v>
      </c>
      <c r="U264" s="312" t="n">
        <f aca="false">SUM(U263)</f>
        <v>0</v>
      </c>
      <c r="V264" s="165"/>
      <c r="Y264" s="291"/>
    </row>
    <row r="265" customFormat="false" ht="12.75" hidden="false" customHeight="true" outlineLevel="0" collapsed="false">
      <c r="A265" s="328"/>
      <c r="B265" s="329"/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318"/>
      <c r="V265" s="180"/>
      <c r="Y265" s="291"/>
    </row>
    <row r="266" customFormat="false" ht="12.75" hidden="false" customHeight="true" outlineLevel="0" collapsed="false">
      <c r="A266" s="338" t="s">
        <v>482</v>
      </c>
      <c r="B266" s="339"/>
      <c r="C266" s="143" t="n">
        <v>0</v>
      </c>
      <c r="D266" s="143" t="n">
        <v>0</v>
      </c>
      <c r="E266" s="143" t="n">
        <v>0</v>
      </c>
      <c r="F266" s="143" t="n">
        <v>0</v>
      </c>
      <c r="G266" s="143" t="n">
        <v>0</v>
      </c>
      <c r="H266" s="143" t="n">
        <v>0</v>
      </c>
      <c r="I266" s="143" t="n">
        <v>0</v>
      </c>
      <c r="J266" s="143" t="n">
        <v>0</v>
      </c>
      <c r="K266" s="143" t="n">
        <v>0</v>
      </c>
      <c r="L266" s="143" t="n">
        <v>0</v>
      </c>
      <c r="M266" s="143" t="n">
        <v>0</v>
      </c>
      <c r="N266" s="143" t="n">
        <v>0</v>
      </c>
      <c r="O266" s="143" t="n">
        <v>0</v>
      </c>
      <c r="P266" s="143" t="n">
        <v>0</v>
      </c>
      <c r="Q266" s="143" t="n">
        <v>0</v>
      </c>
      <c r="R266" s="143" t="n">
        <v>0</v>
      </c>
      <c r="S266" s="143" t="n">
        <v>0</v>
      </c>
      <c r="T266" s="143" t="n">
        <v>0</v>
      </c>
      <c r="U266" s="312" t="n">
        <v>0</v>
      </c>
      <c r="V266" s="165"/>
      <c r="Y266" s="291"/>
    </row>
    <row r="267" customFormat="false" ht="12.75" hidden="false" customHeight="true" outlineLevel="0" collapsed="false">
      <c r="A267" s="340"/>
      <c r="B267" s="341"/>
      <c r="C267" s="128"/>
      <c r="D267" s="128"/>
      <c r="E267" s="128"/>
      <c r="F267" s="128"/>
      <c r="G267" s="128"/>
      <c r="H267" s="128"/>
      <c r="I267" s="128"/>
      <c r="J267" s="128"/>
      <c r="K267" s="128"/>
      <c r="L267" s="128"/>
      <c r="M267" s="128"/>
      <c r="N267" s="128"/>
      <c r="O267" s="128"/>
      <c r="P267" s="128"/>
      <c r="Q267" s="128"/>
      <c r="R267" s="128"/>
      <c r="S267" s="128"/>
      <c r="T267" s="128"/>
      <c r="U267" s="318"/>
      <c r="V267" s="180"/>
      <c r="Y267" s="291"/>
    </row>
    <row r="268" customFormat="false" ht="12.75" hidden="false" customHeight="true" outlineLevel="0" collapsed="false">
      <c r="A268" s="154" t="s">
        <v>484</v>
      </c>
      <c r="B268" s="154"/>
      <c r="C268" s="143" t="n">
        <v>0</v>
      </c>
      <c r="D268" s="143" t="n">
        <v>0</v>
      </c>
      <c r="E268" s="143" t="n">
        <v>0</v>
      </c>
      <c r="F268" s="143" t="n">
        <v>0</v>
      </c>
      <c r="G268" s="143" t="n">
        <v>0</v>
      </c>
      <c r="H268" s="143" t="n">
        <v>0</v>
      </c>
      <c r="I268" s="143" t="n">
        <v>0</v>
      </c>
      <c r="J268" s="143" t="n">
        <v>0</v>
      </c>
      <c r="K268" s="143" t="n">
        <v>0</v>
      </c>
      <c r="L268" s="143" t="n">
        <v>0</v>
      </c>
      <c r="M268" s="143" t="n">
        <v>0</v>
      </c>
      <c r="N268" s="143" t="n">
        <v>0</v>
      </c>
      <c r="O268" s="143" t="n">
        <v>0</v>
      </c>
      <c r="P268" s="143" t="n">
        <v>0</v>
      </c>
      <c r="Q268" s="143" t="n">
        <v>0</v>
      </c>
      <c r="R268" s="143" t="n">
        <v>0</v>
      </c>
      <c r="S268" s="143" t="n">
        <v>0</v>
      </c>
      <c r="T268" s="143" t="n">
        <v>0</v>
      </c>
      <c r="U268" s="143" t="n">
        <v>0</v>
      </c>
      <c r="V268" s="165"/>
      <c r="Y268" s="291"/>
    </row>
    <row r="269" customFormat="false" ht="12.75" hidden="false" customHeight="true" outlineLevel="0" collapsed="false">
      <c r="A269" s="164" t="s">
        <v>485</v>
      </c>
      <c r="B269" s="164"/>
      <c r="C269" s="139" t="n">
        <f aca="false">C264+C266+C268</f>
        <v>0</v>
      </c>
      <c r="D269" s="139" t="n">
        <f aca="false">D264+D266+D268</f>
        <v>0</v>
      </c>
      <c r="E269" s="139" t="n">
        <f aca="false">E264+E266+E268</f>
        <v>0</v>
      </c>
      <c r="F269" s="139" t="n">
        <f aca="false">F264+F266+F268</f>
        <v>0</v>
      </c>
      <c r="G269" s="139" t="n">
        <f aca="false">G264+G266+G268</f>
        <v>0</v>
      </c>
      <c r="H269" s="139" t="n">
        <f aca="false">H264+H266+H268</f>
        <v>0</v>
      </c>
      <c r="I269" s="139" t="n">
        <f aca="false">I264+I266+I268</f>
        <v>0</v>
      </c>
      <c r="J269" s="139" t="n">
        <f aca="false">J264+J266+J268</f>
        <v>0</v>
      </c>
      <c r="K269" s="139" t="n">
        <f aca="false">K264+K266+K268</f>
        <v>0</v>
      </c>
      <c r="L269" s="139" t="n">
        <f aca="false">L264+L266+L268</f>
        <v>0</v>
      </c>
      <c r="M269" s="139" t="n">
        <f aca="false">M264+M266+M268</f>
        <v>0</v>
      </c>
      <c r="N269" s="139" t="n">
        <f aca="false">N264+N266+N268</f>
        <v>0</v>
      </c>
      <c r="O269" s="139" t="n">
        <f aca="false">O264+O266+O268</f>
        <v>0</v>
      </c>
      <c r="P269" s="139" t="n">
        <f aca="false">P264+P266+P268</f>
        <v>0</v>
      </c>
      <c r="Q269" s="139" t="n">
        <f aca="false">Q264+Q266+Q268</f>
        <v>0</v>
      </c>
      <c r="R269" s="139" t="n">
        <f aca="false">R264+R266+R268</f>
        <v>0</v>
      </c>
      <c r="S269" s="139" t="n">
        <f aca="false">S264+S266+S268</f>
        <v>0</v>
      </c>
      <c r="T269" s="139" t="n">
        <f aca="false">T264+T266+T268</f>
        <v>0</v>
      </c>
      <c r="U269" s="233" t="n">
        <f aca="false">U264+U266+U268</f>
        <v>0</v>
      </c>
      <c r="V269" s="167"/>
      <c r="Y269" s="291"/>
    </row>
    <row r="270" customFormat="false" ht="12.75" hidden="false" customHeight="true" outlineLevel="0" collapsed="false">
      <c r="A270" s="148" t="s">
        <v>645</v>
      </c>
      <c r="B270" s="148"/>
      <c r="C270" s="127"/>
      <c r="D270" s="132"/>
      <c r="E270" s="132"/>
      <c r="F270" s="132"/>
      <c r="G270" s="132"/>
      <c r="H270" s="132"/>
      <c r="I270" s="132"/>
      <c r="J270" s="132"/>
      <c r="K270" s="132"/>
      <c r="L270" s="177"/>
      <c r="M270" s="132"/>
      <c r="N270" s="132"/>
      <c r="O270" s="133"/>
      <c r="P270" s="130"/>
      <c r="Q270" s="132"/>
      <c r="R270" s="132"/>
      <c r="S270" s="132"/>
      <c r="T270" s="127"/>
      <c r="U270" s="332"/>
      <c r="V270" s="125"/>
      <c r="Y270" s="291"/>
    </row>
    <row r="271" customFormat="false" ht="12.75" hidden="false" customHeight="true" outlineLevel="0" collapsed="false">
      <c r="A271" s="125" t="n">
        <v>1</v>
      </c>
      <c r="B271" s="126" t="s">
        <v>487</v>
      </c>
      <c r="C271" s="127" t="n">
        <f aca="false">D271+E271+F271+G271+H271+I271+K271+M271+O271+Q271+R271+S271+T271+U271</f>
        <v>44579064.3821361</v>
      </c>
      <c r="D271" s="127" t="n">
        <v>1847352.44224</v>
      </c>
      <c r="E271" s="127" t="n">
        <v>5366397.26784</v>
      </c>
      <c r="F271" s="127"/>
      <c r="G271" s="127" t="n">
        <v>807679.80832</v>
      </c>
      <c r="H271" s="127" t="n">
        <v>1421847.21312</v>
      </c>
      <c r="I271" s="127" t="n">
        <v>1235230.31424</v>
      </c>
      <c r="J271" s="132"/>
      <c r="K271" s="132"/>
      <c r="L271" s="149"/>
      <c r="M271" s="127" t="n">
        <v>10511407.9312</v>
      </c>
      <c r="N271" s="127"/>
      <c r="O271" s="133"/>
      <c r="P271" s="127"/>
      <c r="Q271" s="127" t="n">
        <v>21407123.37312</v>
      </c>
      <c r="R271" s="127" t="n">
        <v>503174.6156</v>
      </c>
      <c r="S271" s="127" t="n">
        <v>544847.1304</v>
      </c>
      <c r="T271" s="127"/>
      <c r="U271" s="127" t="n">
        <f aca="false">(D271+E271+F271+G271+H271+I271+M271+O271+Q271+R271+S271)*2.14%</f>
        <v>934004.286056112</v>
      </c>
      <c r="V271" s="125" t="n">
        <v>2022</v>
      </c>
      <c r="W271" s="290" t="s">
        <v>1148</v>
      </c>
      <c r="X271" s="290" t="s">
        <v>952</v>
      </c>
      <c r="Y271" s="291"/>
    </row>
    <row r="272" customFormat="false" ht="12.75" hidden="false" customHeight="true" outlineLevel="0" collapsed="false">
      <c r="A272" s="125" t="n">
        <v>2</v>
      </c>
      <c r="B272" s="126" t="s">
        <v>488</v>
      </c>
      <c r="C272" s="127" t="n">
        <f aca="false">D272+E272+F272+G272+H272+I272+K272+M272+O272+Q272+R272+S272+T272+U272</f>
        <v>57976137.5911438</v>
      </c>
      <c r="D272" s="127" t="n">
        <v>3149636.511</v>
      </c>
      <c r="E272" s="127" t="n">
        <v>8971856.32</v>
      </c>
      <c r="F272" s="127"/>
      <c r="G272" s="127" t="n">
        <v>1157928.282</v>
      </c>
      <c r="H272" s="127" t="n">
        <v>3813616.226</v>
      </c>
      <c r="I272" s="127" t="n">
        <v>1702081.836</v>
      </c>
      <c r="J272" s="132"/>
      <c r="K272" s="132"/>
      <c r="L272" s="149"/>
      <c r="M272" s="127" t="n">
        <v>15826944.154</v>
      </c>
      <c r="N272" s="127"/>
      <c r="O272" s="127" t="n">
        <v>4796606.395</v>
      </c>
      <c r="P272" s="127"/>
      <c r="Q272" s="127" t="n">
        <v>15191039.976</v>
      </c>
      <c r="R272" s="127" t="n">
        <v>588643.37</v>
      </c>
      <c r="S272" s="127" t="n">
        <v>1563089.647</v>
      </c>
      <c r="T272" s="127"/>
      <c r="U272" s="127" t="n">
        <f aca="false">(D272+E272+F272+G272+H272+I272+M272+O272+Q272+R272+S272)*2.14%</f>
        <v>1214694.8741438</v>
      </c>
      <c r="V272" s="125" t="n">
        <v>2022</v>
      </c>
      <c r="W272" s="290" t="s">
        <v>1146</v>
      </c>
      <c r="X272" s="290" t="s">
        <v>952</v>
      </c>
      <c r="Y272" s="291"/>
    </row>
    <row r="273" customFormat="false" ht="12.75" hidden="false" customHeight="true" outlineLevel="0" collapsed="false">
      <c r="A273" s="125" t="n">
        <v>3</v>
      </c>
      <c r="B273" s="126" t="s">
        <v>489</v>
      </c>
      <c r="C273" s="127" t="n">
        <f aca="false">D273+E273+F273+G273+H273+I273+K273+M273+O273+Q273+R273+S273+T273+U273</f>
        <v>53007959.5062404</v>
      </c>
      <c r="D273" s="127" t="n">
        <v>2879733.138</v>
      </c>
      <c r="E273" s="127" t="n">
        <v>8203026.56</v>
      </c>
      <c r="F273" s="127"/>
      <c r="G273" s="127" t="n">
        <v>1058701.356</v>
      </c>
      <c r="H273" s="127" t="n">
        <v>3486814.108</v>
      </c>
      <c r="I273" s="127" t="n">
        <v>1556224.488</v>
      </c>
      <c r="J273" s="132"/>
      <c r="K273" s="132"/>
      <c r="L273" s="149"/>
      <c r="M273" s="127" t="n">
        <v>14470677.932</v>
      </c>
      <c r="N273" s="127"/>
      <c r="O273" s="127" t="n">
        <v>4385568.41</v>
      </c>
      <c r="P273" s="127"/>
      <c r="Q273" s="127" t="n">
        <v>13889266.608</v>
      </c>
      <c r="R273" s="127" t="n">
        <v>538200.46</v>
      </c>
      <c r="S273" s="127" t="n">
        <v>1429143.026</v>
      </c>
      <c r="T273" s="127"/>
      <c r="U273" s="127" t="n">
        <f aca="false">(D273+E273+F273+G273+H273+I273+M273+O273+Q273+R273+S273)*2.14%</f>
        <v>1110603.4202404</v>
      </c>
      <c r="V273" s="125" t="n">
        <v>2022</v>
      </c>
      <c r="W273" s="290" t="s">
        <v>1149</v>
      </c>
      <c r="X273" s="290" t="s">
        <v>952</v>
      </c>
      <c r="Y273" s="291"/>
    </row>
    <row r="274" customFormat="false" ht="12.75" hidden="false" customHeight="true" outlineLevel="0" collapsed="false">
      <c r="A274" s="125" t="n">
        <v>4</v>
      </c>
      <c r="B274" s="126" t="s">
        <v>490</v>
      </c>
      <c r="C274" s="127" t="n">
        <f aca="false">D274+E274+F274+G274+H274+I274+K274+M274+O274+Q274+R274+S274+T274+U274</f>
        <v>51958586.2940076</v>
      </c>
      <c r="D274" s="127" t="n">
        <v>2822724.4389</v>
      </c>
      <c r="E274" s="127" t="n">
        <v>8040635.168</v>
      </c>
      <c r="F274" s="127"/>
      <c r="G274" s="127" t="n">
        <v>1037742.7518</v>
      </c>
      <c r="H274" s="127" t="n">
        <v>3417787.3174</v>
      </c>
      <c r="I274" s="127" t="n">
        <v>1525416.6564</v>
      </c>
      <c r="J274" s="132"/>
      <c r="K274" s="132"/>
      <c r="L274" s="149"/>
      <c r="M274" s="127" t="n">
        <v>14184208.8446</v>
      </c>
      <c r="N274" s="127"/>
      <c r="O274" s="127" t="n">
        <v>4298749.4105</v>
      </c>
      <c r="P274" s="127"/>
      <c r="Q274" s="127" t="n">
        <v>13614307.4424</v>
      </c>
      <c r="R274" s="127" t="n">
        <v>527545.963</v>
      </c>
      <c r="S274" s="127" t="n">
        <v>1400850.9653</v>
      </c>
      <c r="T274" s="127"/>
      <c r="U274" s="127" t="n">
        <f aca="false">(D274+E274+F274+G274+H274+I274+M274+O274+Q274+R274+S274)*2.14%</f>
        <v>1088617.33570762</v>
      </c>
      <c r="V274" s="125" t="n">
        <v>2022</v>
      </c>
      <c r="W274" s="290" t="s">
        <v>1147</v>
      </c>
      <c r="X274" s="290" t="s">
        <v>952</v>
      </c>
      <c r="Y274" s="291"/>
    </row>
    <row r="275" customFormat="false" ht="12.75" hidden="false" customHeight="true" outlineLevel="0" collapsed="false">
      <c r="A275" s="330" t="n">
        <v>5</v>
      </c>
      <c r="B275" s="126" t="s">
        <v>1141</v>
      </c>
      <c r="C275" s="127" t="n">
        <f aca="false">D275+E275+F275+G275+H275+I275+K275+M275+O275+Q275+R275+S275+T275+U275</f>
        <v>21003488.4234</v>
      </c>
      <c r="D275" s="127" t="n">
        <v>1670893</v>
      </c>
      <c r="E275" s="127" t="n">
        <v>3410620</v>
      </c>
      <c r="F275" s="127"/>
      <c r="G275" s="127" t="n">
        <v>2330503</v>
      </c>
      <c r="H275" s="127"/>
      <c r="I275" s="127" t="n">
        <v>944819</v>
      </c>
      <c r="J275" s="132"/>
      <c r="K275" s="132"/>
      <c r="L275" s="149" t="n">
        <v>1024</v>
      </c>
      <c r="M275" s="127" t="n">
        <v>4931933</v>
      </c>
      <c r="N275" s="133" t="s">
        <v>1213</v>
      </c>
      <c r="O275" s="127" t="n">
        <v>1835262</v>
      </c>
      <c r="P275" s="127" t="s">
        <v>1214</v>
      </c>
      <c r="Q275" s="127" t="n">
        <v>5122115</v>
      </c>
      <c r="R275" s="127" t="n">
        <v>317286</v>
      </c>
      <c r="S275" s="127"/>
      <c r="T275" s="127"/>
      <c r="U275" s="127" t="n">
        <f aca="false">(D275+E275+F275+G275+H275+I275+M275+O275+Q275+R275+S275)*2.14%</f>
        <v>440057.4234</v>
      </c>
      <c r="V275" s="125" t="n">
        <v>2022</v>
      </c>
      <c r="W275" s="290" t="s">
        <v>1142</v>
      </c>
      <c r="X275" s="290" t="s">
        <v>1037</v>
      </c>
      <c r="Y275" s="291"/>
    </row>
    <row r="276" customFormat="false" ht="12.75" hidden="false" customHeight="true" outlineLevel="0" collapsed="false">
      <c r="A276" s="330" t="n">
        <v>6</v>
      </c>
      <c r="B276" s="325" t="s">
        <v>1143</v>
      </c>
      <c r="C276" s="127" t="n">
        <f aca="false">D276+E276+F276+G276+H276+I276+K276+M276+O276+Q276+R276+S276+T276+U276</f>
        <v>41935310.7059748</v>
      </c>
      <c r="D276" s="127" t="n">
        <v>2342708.9</v>
      </c>
      <c r="E276" s="127" t="n">
        <v>6673293.12</v>
      </c>
      <c r="F276" s="127"/>
      <c r="G276" s="127" t="n">
        <v>861270.462</v>
      </c>
      <c r="H276" s="127" t="n">
        <v>2836578.97</v>
      </c>
      <c r="I276" s="127" t="n">
        <v>1266013.48</v>
      </c>
      <c r="J276" s="132"/>
      <c r="K276" s="132"/>
      <c r="L276" s="149"/>
      <c r="M276" s="127" t="n">
        <v>11772127.61</v>
      </c>
      <c r="N276" s="133"/>
      <c r="O276" s="127" t="n">
        <v>3567729.95</v>
      </c>
      <c r="P276" s="127"/>
      <c r="Q276" s="127" t="n">
        <v>11299140.22</v>
      </c>
      <c r="R276" s="127" t="n">
        <v>437834.67</v>
      </c>
      <c r="S276" s="127"/>
      <c r="T276" s="127"/>
      <c r="U276" s="127" t="n">
        <v>878613.3239748</v>
      </c>
      <c r="V276" s="125" t="n">
        <v>2022</v>
      </c>
      <c r="W276" s="324"/>
      <c r="X276" s="324"/>
      <c r="Y276" s="291"/>
    </row>
    <row r="277" customFormat="false" ht="12.75" hidden="false" customHeight="true" outlineLevel="0" collapsed="false">
      <c r="A277" s="154" t="s">
        <v>502</v>
      </c>
      <c r="B277" s="154"/>
      <c r="C277" s="143" t="n">
        <f aca="false">SUM(C271:C276)</f>
        <v>270460546.902903</v>
      </c>
      <c r="D277" s="143" t="n">
        <f aca="false">SUM(D271:D275)</f>
        <v>12370339.53014</v>
      </c>
      <c r="E277" s="143" t="n">
        <f aca="false">SUM(E271:E275)</f>
        <v>33992535.31584</v>
      </c>
      <c r="F277" s="143" t="n">
        <f aca="false">SUM(F271:F275)</f>
        <v>0</v>
      </c>
      <c r="G277" s="143" t="n">
        <f aca="false">SUM(G271:G275)</f>
        <v>6392555.19812</v>
      </c>
      <c r="H277" s="143" t="n">
        <f aca="false">SUM(H271:H275)</f>
        <v>12140064.86452</v>
      </c>
      <c r="I277" s="143" t="n">
        <f aca="false">SUM(I271:I275)</f>
        <v>6963772.29464</v>
      </c>
      <c r="J277" s="143" t="n">
        <f aca="false">SUM(J271:J275)</f>
        <v>0</v>
      </c>
      <c r="K277" s="143" t="n">
        <f aca="false">SUM(K271:K275)</f>
        <v>0</v>
      </c>
      <c r="L277" s="143" t="n">
        <f aca="false">SUM(L271:L275)</f>
        <v>1024</v>
      </c>
      <c r="M277" s="143" t="n">
        <f aca="false">SUM(M271:M275)</f>
        <v>59925171.8618</v>
      </c>
      <c r="N277" s="143" t="n">
        <f aca="false">SUM(N271:N275)</f>
        <v>0</v>
      </c>
      <c r="O277" s="143" t="n">
        <f aca="false">SUM(O271:O275)</f>
        <v>15316186.2155</v>
      </c>
      <c r="P277" s="143" t="n">
        <f aca="false">SUM(P271:P275)</f>
        <v>0</v>
      </c>
      <c r="Q277" s="143" t="n">
        <f aca="false">SUM(Q271:Q275)</f>
        <v>69223852.39952</v>
      </c>
      <c r="R277" s="143" t="n">
        <f aca="false">SUM(R271:R275)</f>
        <v>2474850.4086</v>
      </c>
      <c r="S277" s="143" t="n">
        <f aca="false">SUM(S271:S275)</f>
        <v>4937930.7687</v>
      </c>
      <c r="T277" s="143" t="n">
        <f aca="false">SUM(T271:T275)</f>
        <v>0</v>
      </c>
      <c r="U277" s="143" t="n">
        <f aca="false">SUM(U271:U275)</f>
        <v>4787977.33954793</v>
      </c>
      <c r="V277" s="165"/>
      <c r="Y277" s="291"/>
    </row>
    <row r="278" customFormat="false" ht="12.75" hidden="false" customHeight="true" outlineLevel="0" collapsed="false">
      <c r="A278" s="125" t="n">
        <v>1</v>
      </c>
      <c r="B278" s="126" t="s">
        <v>503</v>
      </c>
      <c r="C278" s="127" t="n">
        <f aca="false">D278+E278+F278+G278+H278+I278+K278+M278+O278+Q278+R278+S278+T278+U278</f>
        <v>76985329.3908306</v>
      </c>
      <c r="D278" s="127" t="n">
        <v>2823938.7092</v>
      </c>
      <c r="E278" s="127" t="n">
        <v>8203294.9572</v>
      </c>
      <c r="F278" s="127"/>
      <c r="G278" s="127" t="n">
        <v>1763789.258</v>
      </c>
      <c r="H278" s="127" t="n">
        <v>3104991.378</v>
      </c>
      <c r="I278" s="127" t="n">
        <v>2697462.456</v>
      </c>
      <c r="J278" s="132"/>
      <c r="K278" s="132"/>
      <c r="L278" s="149"/>
      <c r="M278" s="127" t="n">
        <v>16068169.271</v>
      </c>
      <c r="N278" s="127"/>
      <c r="O278" s="127" t="n">
        <v>1481165.36645</v>
      </c>
      <c r="P278" s="127"/>
      <c r="Q278" s="127" t="n">
        <v>37398636.3024</v>
      </c>
      <c r="R278" s="127" t="n">
        <v>879055.262</v>
      </c>
      <c r="S278" s="127" t="n">
        <v>951857.908</v>
      </c>
      <c r="T278" s="127"/>
      <c r="U278" s="127" t="n">
        <f aca="false">(D278+E278+F278+G278+H278+I278+M278+O278+Q278+R278+S278)*2.14%</f>
        <v>1612968.52258055</v>
      </c>
      <c r="V278" s="125" t="n">
        <v>2023</v>
      </c>
      <c r="W278" s="290" t="s">
        <v>1155</v>
      </c>
      <c r="X278" s="290" t="s">
        <v>932</v>
      </c>
      <c r="Y278" s="291"/>
    </row>
    <row r="279" customFormat="false" ht="12.75" hidden="false" customHeight="true" outlineLevel="0" collapsed="false">
      <c r="A279" s="125" t="n">
        <f aca="false">A278+1</f>
        <v>2</v>
      </c>
      <c r="B279" s="126" t="s">
        <v>504</v>
      </c>
      <c r="C279" s="127" t="n">
        <f aca="false">D279+E279+F279+G279+H279+I279+K279+M279+O279+Q279+R279+S279+T279+U279</f>
        <v>43044487.7495542</v>
      </c>
      <c r="D279" s="127" t="n">
        <v>2338453.299</v>
      </c>
      <c r="E279" s="127" t="n">
        <v>6661170.88</v>
      </c>
      <c r="F279" s="127"/>
      <c r="G279" s="127" t="n">
        <v>859705.938</v>
      </c>
      <c r="H279" s="127" t="n">
        <v>2831426.234</v>
      </c>
      <c r="I279" s="127" t="n">
        <v>1263713.724</v>
      </c>
      <c r="J279" s="132"/>
      <c r="K279" s="132"/>
      <c r="L279" s="149"/>
      <c r="M279" s="127" t="n">
        <v>11750743.186</v>
      </c>
      <c r="N279" s="127"/>
      <c r="O279" s="127" t="n">
        <v>3561249.055</v>
      </c>
      <c r="P279" s="127"/>
      <c r="Q279" s="127" t="n">
        <v>11278614.984</v>
      </c>
      <c r="R279" s="127" t="n">
        <v>437039.33</v>
      </c>
      <c r="S279" s="127" t="n">
        <v>1160518.723</v>
      </c>
      <c r="T279" s="127"/>
      <c r="U279" s="127" t="n">
        <f aca="false">(D279+E279+F279+G279+H279+I279+M279+O279+Q279+R279+S279)*2.14%</f>
        <v>901852.3965542</v>
      </c>
      <c r="V279" s="125" t="n">
        <v>2023</v>
      </c>
      <c r="W279" s="290" t="s">
        <v>1154</v>
      </c>
      <c r="X279" s="290" t="s">
        <v>932</v>
      </c>
      <c r="Y279" s="291"/>
    </row>
    <row r="280" customFormat="false" ht="12.75" hidden="false" customHeight="true" outlineLevel="0" collapsed="false">
      <c r="A280" s="125" t="n">
        <f aca="false">A279+1</f>
        <v>3</v>
      </c>
      <c r="B280" s="126" t="s">
        <v>505</v>
      </c>
      <c r="C280" s="127" t="n">
        <f aca="false">D280+E280+F280+G280+H280+I280+K280+M280+O280+Q280+R280+S280+T280+U280</f>
        <v>28742522.092164</v>
      </c>
      <c r="D280" s="127" t="n">
        <v>1561478.58</v>
      </c>
      <c r="E280" s="127" t="n">
        <v>4447929.6</v>
      </c>
      <c r="F280" s="127"/>
      <c r="G280" s="127" t="n">
        <v>574059.96</v>
      </c>
      <c r="H280" s="127" t="n">
        <v>1890656.28</v>
      </c>
      <c r="I280" s="127" t="n">
        <v>843832.08</v>
      </c>
      <c r="J280" s="132"/>
      <c r="K280" s="132"/>
      <c r="L280" s="149"/>
      <c r="M280" s="127" t="n">
        <v>7846440.12</v>
      </c>
      <c r="N280" s="127"/>
      <c r="O280" s="127" t="n">
        <v>2377988.1</v>
      </c>
      <c r="P280" s="127"/>
      <c r="Q280" s="127" t="n">
        <v>7531181.28</v>
      </c>
      <c r="R280" s="127" t="n">
        <v>291828.6</v>
      </c>
      <c r="S280" s="127" t="n">
        <v>774924.66</v>
      </c>
      <c r="T280" s="127"/>
      <c r="U280" s="127" t="n">
        <f aca="false">(D280+E280+F280+G280+H280+I280+M280+O280+Q280+R280+S280)*2.14%</f>
        <v>602202.832164</v>
      </c>
      <c r="V280" s="125" t="n">
        <v>2023</v>
      </c>
      <c r="W280" s="290" t="s">
        <v>1150</v>
      </c>
      <c r="X280" s="290" t="s">
        <v>932</v>
      </c>
      <c r="Y280" s="291"/>
    </row>
    <row r="281" customFormat="false" ht="12.75" hidden="false" customHeight="true" outlineLevel="0" collapsed="false">
      <c r="A281" s="125" t="n">
        <f aca="false">A280+1</f>
        <v>4</v>
      </c>
      <c r="B281" s="126" t="s">
        <v>506</v>
      </c>
      <c r="C281" s="127" t="n">
        <f aca="false">D281+E281+F281+G281+H281+I281+K281+M281+O281+Q281+R281+S281+T281+U281</f>
        <v>44372967.00912</v>
      </c>
      <c r="D281" s="127" t="n">
        <v>1586972.6</v>
      </c>
      <c r="E281" s="127" t="n">
        <v>4610016.6</v>
      </c>
      <c r="F281" s="127"/>
      <c r="G281" s="127" t="n">
        <v>693839.3</v>
      </c>
      <c r="H281" s="127" t="n">
        <v>1221441.3</v>
      </c>
      <c r="I281" s="127" t="n">
        <v>1061127.6</v>
      </c>
      <c r="J281" s="132"/>
      <c r="K281" s="132"/>
      <c r="L281" s="149"/>
      <c r="M281" s="127" t="n">
        <v>9029850.5</v>
      </c>
      <c r="N281" s="127"/>
      <c r="O281" s="133"/>
      <c r="P281" s="127"/>
      <c r="Q281" s="127" t="n">
        <v>24519788.4</v>
      </c>
      <c r="R281" s="127" t="n">
        <v>345802.7</v>
      </c>
      <c r="S281" s="127" t="n">
        <v>374441.8</v>
      </c>
      <c r="T281" s="127"/>
      <c r="U281" s="127" t="n">
        <f aca="false">(D281+E281+F281+G281+H281+I281+M281+O281+Q281+R281+S281)*2.14%</f>
        <v>929686.20912</v>
      </c>
      <c r="V281" s="125" t="n">
        <v>2023</v>
      </c>
      <c r="W281" s="290" t="s">
        <v>1153</v>
      </c>
      <c r="X281" s="290" t="s">
        <v>932</v>
      </c>
      <c r="Y281" s="291"/>
    </row>
    <row r="282" customFormat="false" ht="12.75" hidden="false" customHeight="true" outlineLevel="0" collapsed="false">
      <c r="A282" s="125" t="n">
        <f aca="false">A281+1</f>
        <v>5</v>
      </c>
      <c r="B282" s="126" t="s">
        <v>507</v>
      </c>
      <c r="C282" s="127" t="n">
        <f aca="false">D282+E282+F282+G282+H282+I282+K282+M282+O282+Q282+R282+S282+T282+U282</f>
        <v>44896249.8073152</v>
      </c>
      <c r="D282" s="127" t="n">
        <v>1605687.496</v>
      </c>
      <c r="E282" s="127" t="n">
        <v>4664381.736</v>
      </c>
      <c r="F282" s="127"/>
      <c r="G282" s="127" t="n">
        <v>702021.628</v>
      </c>
      <c r="H282" s="127" t="n">
        <v>1235845.548</v>
      </c>
      <c r="I282" s="127" t="n">
        <v>1073641.296</v>
      </c>
      <c r="J282" s="132"/>
      <c r="K282" s="132"/>
      <c r="L282" s="149"/>
      <c r="M282" s="127" t="n">
        <v>9136337.98</v>
      </c>
      <c r="N282" s="127"/>
      <c r="O282" s="133"/>
      <c r="P282" s="127"/>
      <c r="Q282" s="127" t="n">
        <v>24808946.064</v>
      </c>
      <c r="R282" s="127" t="n">
        <v>349880.692</v>
      </c>
      <c r="S282" s="127" t="n">
        <v>378857.528</v>
      </c>
      <c r="T282" s="127"/>
      <c r="U282" s="127" t="n">
        <f aca="false">(D282+E282+F282+G282+H282+I282+M282+O282+Q282+R282+S282)*2.14%</f>
        <v>940649.8393152</v>
      </c>
      <c r="V282" s="125" t="n">
        <v>2023</v>
      </c>
      <c r="W282" s="290" t="s">
        <v>1152</v>
      </c>
      <c r="X282" s="290" t="s">
        <v>932</v>
      </c>
      <c r="Y282" s="291"/>
    </row>
    <row r="283" customFormat="false" ht="12.75" hidden="false" customHeight="true" outlineLevel="0" collapsed="false">
      <c r="A283" s="125" t="n">
        <f aca="false">A282+1</f>
        <v>6</v>
      </c>
      <c r="B283" s="126" t="s">
        <v>508</v>
      </c>
      <c r="C283" s="127" t="n">
        <f aca="false">D283+E283+F283+G283+H283+I283+K283+M283+O283+Q283+R283+S283+T283+U283</f>
        <v>35774497.6228884</v>
      </c>
      <c r="D283" s="127" t="n">
        <v>1943500.698</v>
      </c>
      <c r="E283" s="127" t="n">
        <v>5536133.76</v>
      </c>
      <c r="F283" s="127"/>
      <c r="G283" s="127" t="n">
        <v>714506.076</v>
      </c>
      <c r="H283" s="127" t="n">
        <v>2353213.068</v>
      </c>
      <c r="I283" s="127" t="n">
        <v>1050279.048</v>
      </c>
      <c r="J283" s="132"/>
      <c r="K283" s="132"/>
      <c r="L283" s="149"/>
      <c r="M283" s="127" t="n">
        <v>9766103.772</v>
      </c>
      <c r="N283" s="127"/>
      <c r="O283" s="127" t="n">
        <v>2959772.61</v>
      </c>
      <c r="P283" s="127"/>
      <c r="Q283" s="127" t="n">
        <v>9373715.568</v>
      </c>
      <c r="R283" s="127" t="n">
        <v>363225.66</v>
      </c>
      <c r="S283" s="127" t="n">
        <v>964513.146</v>
      </c>
      <c r="T283" s="127"/>
      <c r="U283" s="127" t="n">
        <f aca="false">(D283+E283+F283+G283+H283+I283+M283+O283+Q283+R283+S283)*2.14%</f>
        <v>749534.2168884</v>
      </c>
      <c r="V283" s="125" t="n">
        <v>2023</v>
      </c>
      <c r="W283" s="290" t="s">
        <v>1151</v>
      </c>
      <c r="X283" s="290" t="s">
        <v>932</v>
      </c>
      <c r="Y283" s="291"/>
    </row>
    <row r="284" customFormat="false" ht="12.75" hidden="false" customHeight="true" outlineLevel="0" collapsed="false">
      <c r="A284" s="125" t="n">
        <f aca="false">A283+1</f>
        <v>7</v>
      </c>
      <c r="B284" s="126" t="s">
        <v>520</v>
      </c>
      <c r="C284" s="127" t="n">
        <f aca="false">D284+E284+F284+G284+H284+I284+K284+M284+O284+Q284+R284+S284+T284+U284</f>
        <v>31393502.1998</v>
      </c>
      <c r="D284" s="127"/>
      <c r="E284" s="127"/>
      <c r="F284" s="127"/>
      <c r="G284" s="127"/>
      <c r="H284" s="127"/>
      <c r="I284" s="127"/>
      <c r="J284" s="132"/>
      <c r="K284" s="132"/>
      <c r="L284" s="149" t="n">
        <v>1291</v>
      </c>
      <c r="M284" s="127" t="n">
        <v>15114767</v>
      </c>
      <c r="N284" s="133" t="n">
        <v>785.9</v>
      </c>
      <c r="O284" s="127" t="n">
        <v>234772</v>
      </c>
      <c r="P284" s="127" t="n">
        <v>3000</v>
      </c>
      <c r="Q284" s="127" t="n">
        <v>15386218</v>
      </c>
      <c r="R284" s="127"/>
      <c r="S284" s="127"/>
      <c r="T284" s="127"/>
      <c r="U284" s="127" t="n">
        <f aca="false">(D284+E284+F284+G284+H284+I284+M284+O284+Q284+R284+S284)*2.14%</f>
        <v>657745.1998</v>
      </c>
      <c r="V284" s="125" t="n">
        <v>2023</v>
      </c>
      <c r="W284" s="290" t="s">
        <v>1145</v>
      </c>
      <c r="X284" s="290" t="s">
        <v>952</v>
      </c>
      <c r="Y284" s="291"/>
    </row>
    <row r="285" customFormat="false" ht="12.75" hidden="false" customHeight="true" outlineLevel="0" collapsed="false">
      <c r="A285" s="154" t="s">
        <v>523</v>
      </c>
      <c r="B285" s="154"/>
      <c r="C285" s="143" t="n">
        <f aca="false">SUM(C278:C284)</f>
        <v>305209555.871672</v>
      </c>
      <c r="D285" s="143" t="n">
        <f aca="false">SUM(D278:D284)</f>
        <v>11860031.3822</v>
      </c>
      <c r="E285" s="143" t="n">
        <f aca="false">SUM(E278:E284)</f>
        <v>34122927.5332</v>
      </c>
      <c r="F285" s="143" t="n">
        <f aca="false">SUM(F278:F284)</f>
        <v>0</v>
      </c>
      <c r="G285" s="143" t="n">
        <f aca="false">SUM(G278:G284)</f>
        <v>5307922.16</v>
      </c>
      <c r="H285" s="143" t="n">
        <f aca="false">SUM(H278:H284)</f>
        <v>12637573.808</v>
      </c>
      <c r="I285" s="143" t="n">
        <f aca="false">SUM(I278:I284)</f>
        <v>7990056.204</v>
      </c>
      <c r="J285" s="143" t="n">
        <f aca="false">SUM(J278:J284)</f>
        <v>0</v>
      </c>
      <c r="K285" s="143" t="n">
        <f aca="false">SUM(K278:K284)</f>
        <v>0</v>
      </c>
      <c r="L285" s="143" t="n">
        <f aca="false">SUM(L278:L284)</f>
        <v>1291</v>
      </c>
      <c r="M285" s="143" t="n">
        <f aca="false">SUM(M278:M284)</f>
        <v>78712411.829</v>
      </c>
      <c r="N285" s="143" t="n">
        <f aca="false">SUM(N278:N284)</f>
        <v>785.9</v>
      </c>
      <c r="O285" s="143" t="n">
        <f aca="false">SUM(O278:O284)</f>
        <v>10614947.13145</v>
      </c>
      <c r="P285" s="143" t="n">
        <f aca="false">SUM(P278:P284)</f>
        <v>3000</v>
      </c>
      <c r="Q285" s="143" t="n">
        <f aca="false">SUM(Q278:Q284)</f>
        <v>130297100.5984</v>
      </c>
      <c r="R285" s="143" t="n">
        <f aca="false">SUM(R278:R284)</f>
        <v>2666832.244</v>
      </c>
      <c r="S285" s="143" t="n">
        <f aca="false">SUM(S278:S284)</f>
        <v>4605113.765</v>
      </c>
      <c r="T285" s="143" t="n">
        <f aca="false">SUM(T278:T284)</f>
        <v>0</v>
      </c>
      <c r="U285" s="143" t="n">
        <f aca="false">SUM(U278:U284)</f>
        <v>6394639.21642235</v>
      </c>
      <c r="V285" s="165"/>
      <c r="Y285" s="291"/>
    </row>
    <row r="286" customFormat="false" ht="12.75" hidden="false" customHeight="true" outlineLevel="0" collapsed="false">
      <c r="A286" s="125" t="n">
        <v>1</v>
      </c>
      <c r="B286" s="126" t="s">
        <v>524</v>
      </c>
      <c r="C286" s="127" t="n">
        <f aca="false">D286+E286+F286+G286+H286+I286+K286+M286+O286+Q286+R286+S286+T286+U286</f>
        <v>9087265.0608</v>
      </c>
      <c r="D286" s="127" t="n">
        <v>901979.115</v>
      </c>
      <c r="E286" s="127"/>
      <c r="F286" s="127"/>
      <c r="G286" s="127"/>
      <c r="H286" s="127"/>
      <c r="I286" s="127"/>
      <c r="J286" s="132"/>
      <c r="K286" s="132"/>
      <c r="L286" s="149"/>
      <c r="M286" s="127" t="n">
        <v>4791638.01</v>
      </c>
      <c r="N286" s="127"/>
      <c r="O286" s="133"/>
      <c r="P286" s="127"/>
      <c r="Q286" s="127" t="n">
        <v>3047577.09</v>
      </c>
      <c r="R286" s="127" t="n">
        <v>155677.785</v>
      </c>
      <c r="S286" s="132"/>
      <c r="T286" s="127"/>
      <c r="U286" s="127" t="n">
        <f aca="false">(D286+E286+F286+G286+H286+I286+M286+O286+Q286+R286+S286)*2.14%</f>
        <v>190393.0608</v>
      </c>
      <c r="V286" s="125" t="n">
        <v>2024</v>
      </c>
      <c r="W286" s="290" t="s">
        <v>1158</v>
      </c>
      <c r="X286" s="290" t="s">
        <v>991</v>
      </c>
      <c r="Y286" s="291"/>
      <c r="AA286" s="251"/>
    </row>
    <row r="287" customFormat="false" ht="12.75" hidden="false" customHeight="true" outlineLevel="0" collapsed="false">
      <c r="A287" s="125" t="n">
        <f aca="false">A286+1</f>
        <v>2</v>
      </c>
      <c r="B287" s="126" t="s">
        <v>525</v>
      </c>
      <c r="C287" s="127" t="n">
        <f aca="false">D287+E287+F287+G287+H287+I287+K287+M287+O287+Q287+R287+S287+T287+U287</f>
        <v>17503710.55488</v>
      </c>
      <c r="D287" s="127" t="n">
        <v>1737374.364</v>
      </c>
      <c r="E287" s="127"/>
      <c r="F287" s="127"/>
      <c r="G287" s="127"/>
      <c r="H287" s="127"/>
      <c r="I287" s="127"/>
      <c r="J287" s="132"/>
      <c r="K287" s="132"/>
      <c r="L287" s="149"/>
      <c r="M287" s="127" t="n">
        <v>9229558.536</v>
      </c>
      <c r="N287" s="127"/>
      <c r="O287" s="133"/>
      <c r="P287" s="127"/>
      <c r="Q287" s="127" t="n">
        <v>5870182.824</v>
      </c>
      <c r="R287" s="127" t="n">
        <v>299863.476</v>
      </c>
      <c r="S287" s="132"/>
      <c r="T287" s="127"/>
      <c r="U287" s="127" t="n">
        <f aca="false">(D287+E287+F287+G287+H287+I287+M287+O287+Q287+R287+S287)*2.14%</f>
        <v>366731.35488</v>
      </c>
      <c r="V287" s="125" t="n">
        <v>2024</v>
      </c>
      <c r="W287" s="290" t="s">
        <v>1163</v>
      </c>
      <c r="X287" s="290" t="s">
        <v>991</v>
      </c>
      <c r="Y287" s="291"/>
      <c r="AA287" s="251"/>
    </row>
    <row r="288" customFormat="false" ht="12.75" hidden="false" customHeight="true" outlineLevel="0" collapsed="false">
      <c r="A288" s="125" t="n">
        <f aca="false">A287+1</f>
        <v>3</v>
      </c>
      <c r="B288" s="126" t="s">
        <v>526</v>
      </c>
      <c r="C288" s="127" t="n">
        <f aca="false">D288+E288+F288+G288+H288+I288+K288+M288+O288+Q288+R288+S288+T288+U288</f>
        <v>17316505.0944</v>
      </c>
      <c r="D288" s="127" t="n">
        <v>1718792.82</v>
      </c>
      <c r="E288" s="127"/>
      <c r="F288" s="127"/>
      <c r="G288" s="127"/>
      <c r="H288" s="127"/>
      <c r="I288" s="127"/>
      <c r="J288" s="132"/>
      <c r="K288" s="132"/>
      <c r="L288" s="149"/>
      <c r="M288" s="127" t="n">
        <v>9130846.68</v>
      </c>
      <c r="N288" s="127"/>
      <c r="O288" s="133"/>
      <c r="P288" s="127"/>
      <c r="Q288" s="127" t="n">
        <v>5807400.12</v>
      </c>
      <c r="R288" s="127" t="n">
        <v>296656.38</v>
      </c>
      <c r="S288" s="132"/>
      <c r="T288" s="127"/>
      <c r="U288" s="127" t="n">
        <f aca="false">(D288+E288+F288+G288+H288+I288+M288+O288+Q288+R288+S288)*2.14%</f>
        <v>362809.0944</v>
      </c>
      <c r="V288" s="125" t="n">
        <v>2024</v>
      </c>
      <c r="W288" s="290" t="s">
        <v>1162</v>
      </c>
      <c r="X288" s="290" t="s">
        <v>991</v>
      </c>
      <c r="Y288" s="291"/>
      <c r="AA288" s="251"/>
    </row>
    <row r="289" customFormat="false" ht="12.75" hidden="false" customHeight="true" outlineLevel="0" collapsed="false">
      <c r="A289" s="125" t="n">
        <f aca="false">A288+1</f>
        <v>4</v>
      </c>
      <c r="B289" s="126" t="s">
        <v>527</v>
      </c>
      <c r="C289" s="127" t="n">
        <f aca="false">D289+E289+F289+G289+H289+I289+K289+M289+O289+Q289+R289+S289+T289+U289</f>
        <v>17571312.52672</v>
      </c>
      <c r="D289" s="127" t="n">
        <v>1744084.366</v>
      </c>
      <c r="E289" s="127"/>
      <c r="F289" s="127"/>
      <c r="G289" s="127"/>
      <c r="H289" s="127"/>
      <c r="I289" s="127"/>
      <c r="J289" s="132"/>
      <c r="K289" s="132"/>
      <c r="L289" s="149"/>
      <c r="M289" s="127" t="n">
        <v>9265204.484</v>
      </c>
      <c r="N289" s="127"/>
      <c r="O289" s="133"/>
      <c r="P289" s="127"/>
      <c r="Q289" s="127" t="n">
        <v>5892854.356</v>
      </c>
      <c r="R289" s="127" t="n">
        <v>301021.594</v>
      </c>
      <c r="S289" s="132"/>
      <c r="T289" s="127"/>
      <c r="U289" s="127" t="n">
        <f aca="false">(D289+E289+F289+G289+H289+I289+M289+O289+Q289+R289+S289)*2.14%</f>
        <v>368147.72672</v>
      </c>
      <c r="V289" s="125" t="n">
        <v>2024</v>
      </c>
      <c r="W289" s="290" t="s">
        <v>1164</v>
      </c>
      <c r="X289" s="290" t="s">
        <v>991</v>
      </c>
      <c r="Y289" s="291"/>
      <c r="AA289" s="251"/>
    </row>
    <row r="290" customFormat="false" ht="12.75" hidden="false" customHeight="true" outlineLevel="0" collapsed="false">
      <c r="A290" s="125" t="n">
        <f aca="false">A289+1</f>
        <v>5</v>
      </c>
      <c r="B290" s="126" t="s">
        <v>528</v>
      </c>
      <c r="C290" s="127" t="n">
        <f aca="false">D290+E290+F290+G290+H290+I290+K290+M290+O290+Q290+R290+S290+T290+U290</f>
        <v>11612263.378965</v>
      </c>
      <c r="D290" s="127" t="n">
        <v>892107</v>
      </c>
      <c r="E290" s="127"/>
      <c r="F290" s="127"/>
      <c r="G290" s="127"/>
      <c r="H290" s="127"/>
      <c r="I290" s="127"/>
      <c r="J290" s="132"/>
      <c r="K290" s="132"/>
      <c r="L290" s="149"/>
      <c r="M290" s="127" t="n">
        <v>6239930.325</v>
      </c>
      <c r="N290" s="127"/>
      <c r="O290" s="133"/>
      <c r="P290" s="127"/>
      <c r="Q290" s="127" t="n">
        <v>3981924.6</v>
      </c>
      <c r="R290" s="127" t="n">
        <v>255005.55</v>
      </c>
      <c r="S290" s="132"/>
      <c r="T290" s="127"/>
      <c r="U290" s="127" t="n">
        <f aca="false">(D290+E290+F290+G290+H290+I290+M290+O290+Q290+R290+S290)*2.14%</f>
        <v>243295.903965</v>
      </c>
      <c r="V290" s="125" t="n">
        <v>2024</v>
      </c>
      <c r="W290" s="290" t="s">
        <v>1164</v>
      </c>
      <c r="X290" s="290" t="s">
        <v>991</v>
      </c>
      <c r="Y290" s="291"/>
      <c r="AA290" s="251"/>
    </row>
    <row r="291" customFormat="false" ht="12.75" hidden="false" customHeight="true" outlineLevel="0" collapsed="false">
      <c r="A291" s="125" t="n">
        <f aca="false">A290+1</f>
        <v>6</v>
      </c>
      <c r="B291" s="126" t="s">
        <v>529</v>
      </c>
      <c r="C291" s="127" t="n">
        <f aca="false">D291+E291+F291+G291+H291+I291+K291+M291+O291+Q291+R291+S291+T291+U291</f>
        <v>40341967.590574</v>
      </c>
      <c r="D291" s="127" t="n">
        <v>2191635.03</v>
      </c>
      <c r="E291" s="127" t="n">
        <v>6242953.6</v>
      </c>
      <c r="F291" s="127"/>
      <c r="G291" s="127" t="n">
        <v>805729.86</v>
      </c>
      <c r="H291" s="127" t="n">
        <v>2653656.98</v>
      </c>
      <c r="I291" s="127" t="n">
        <v>1184372.28</v>
      </c>
      <c r="J291" s="132"/>
      <c r="K291" s="132"/>
      <c r="L291" s="149"/>
      <c r="M291" s="127" t="n">
        <v>11012980.42</v>
      </c>
      <c r="N291" s="127"/>
      <c r="O291" s="127" t="n">
        <v>3337658.35</v>
      </c>
      <c r="P291" s="127"/>
      <c r="Q291" s="127" t="n">
        <v>10570494.48</v>
      </c>
      <c r="R291" s="127" t="n">
        <v>409600.1</v>
      </c>
      <c r="S291" s="127" t="n">
        <v>1087656.31</v>
      </c>
      <c r="T291" s="127"/>
      <c r="U291" s="127" t="n">
        <f aca="false">(D291+E291+F291+G291+H291+I291+M291+O291+Q291+R291+S291)*2.14%</f>
        <v>845230.180574</v>
      </c>
      <c r="V291" s="125" t="n">
        <v>2024</v>
      </c>
      <c r="W291" s="290" t="s">
        <v>1159</v>
      </c>
      <c r="X291" s="290" t="s">
        <v>991</v>
      </c>
      <c r="Y291" s="291"/>
      <c r="AA291" s="251"/>
    </row>
    <row r="292" customFormat="false" ht="12.75" hidden="false" customHeight="true" outlineLevel="0" collapsed="false">
      <c r="A292" s="125" t="n">
        <f aca="false">A291+1</f>
        <v>7</v>
      </c>
      <c r="B292" s="126" t="s">
        <v>530</v>
      </c>
      <c r="C292" s="127" t="n">
        <f aca="false">D292+E292+F292+G292+H292+I292+K292+M292+O292+Q292+R292+S292+T292+U292</f>
        <v>28554391.7069996</v>
      </c>
      <c r="D292" s="127" t="n">
        <v>1232239.162</v>
      </c>
      <c r="E292" s="127" t="n">
        <v>5445799.684</v>
      </c>
      <c r="F292" s="127"/>
      <c r="G292" s="127" t="n">
        <v>666267.822</v>
      </c>
      <c r="H292" s="293" t="n">
        <v>1120533.306</v>
      </c>
      <c r="I292" s="127" t="n">
        <v>734997.12</v>
      </c>
      <c r="J292" s="132"/>
      <c r="K292" s="132"/>
      <c r="L292" s="149"/>
      <c r="M292" s="127" t="n">
        <v>10671335.808</v>
      </c>
      <c r="N292" s="127"/>
      <c r="O292" s="133"/>
      <c r="P292" s="127"/>
      <c r="Q292" s="127" t="n">
        <v>7274747.5</v>
      </c>
      <c r="R292" s="127" t="n">
        <v>387319.068</v>
      </c>
      <c r="S292" s="293" t="n">
        <v>422891.044</v>
      </c>
      <c r="T292" s="127"/>
      <c r="U292" s="127" t="n">
        <f aca="false">(D292+E292+F292+G292+H292+I292+M292+O292+Q292+R292+S292)*2.14%</f>
        <v>598261.1929996</v>
      </c>
      <c r="V292" s="125" t="n">
        <v>2024</v>
      </c>
      <c r="W292" s="290" t="s">
        <v>1160</v>
      </c>
      <c r="X292" s="290" t="s">
        <v>991</v>
      </c>
      <c r="Y292" s="291"/>
      <c r="AA292" s="251"/>
    </row>
    <row r="293" customFormat="false" ht="12.75" hidden="false" customHeight="true" outlineLevel="0" collapsed="false">
      <c r="A293" s="125" t="n">
        <f aca="false">A292+1</f>
        <v>8</v>
      </c>
      <c r="B293" s="156" t="s">
        <v>535</v>
      </c>
      <c r="C293" s="127" t="n">
        <f aca="false">D293+E293+F293+G293+H293+I293+K293+M293+O293+Q293+R293+S293+T293+U293</f>
        <v>44941873.2786342</v>
      </c>
      <c r="D293" s="127" t="n">
        <v>2879312.04</v>
      </c>
      <c r="E293" s="127" t="n">
        <v>5018489.784</v>
      </c>
      <c r="F293" s="127"/>
      <c r="G293" s="127" t="n">
        <v>1258862.22</v>
      </c>
      <c r="H293" s="127" t="n">
        <v>2216113.02</v>
      </c>
      <c r="I293" s="127" t="n">
        <v>1925249.04</v>
      </c>
      <c r="J293" s="132"/>
      <c r="K293" s="132"/>
      <c r="L293" s="149"/>
      <c r="M293" s="127" t="n">
        <v>11468269.89</v>
      </c>
      <c r="N293" s="127"/>
      <c r="O293" s="127" t="n">
        <v>906125.319</v>
      </c>
      <c r="P293" s="127"/>
      <c r="Q293" s="127" t="n">
        <v>17021075.94</v>
      </c>
      <c r="R293" s="127" t="n">
        <v>627404.58</v>
      </c>
      <c r="S293" s="127" t="n">
        <v>679365.72</v>
      </c>
      <c r="T293" s="127"/>
      <c r="U293" s="127" t="n">
        <f aca="false">(D293+E293+F293+G293+H293+I293+M293+O293+Q293+R293+S293)*2.14%</f>
        <v>941605.7256342</v>
      </c>
      <c r="V293" s="125" t="n">
        <v>2024</v>
      </c>
      <c r="W293" s="290" t="s">
        <v>1161</v>
      </c>
      <c r="X293" s="290" t="s">
        <v>991</v>
      </c>
      <c r="Y293" s="291"/>
      <c r="AA293" s="251"/>
    </row>
    <row r="294" customFormat="false" ht="12.75" hidden="false" customHeight="true" outlineLevel="0" collapsed="false">
      <c r="A294" s="125" t="n">
        <f aca="false">A293+1</f>
        <v>9</v>
      </c>
      <c r="B294" s="156" t="s">
        <v>536</v>
      </c>
      <c r="C294" s="127" t="n">
        <f aca="false">D294+E294+F294+G294+H294+I294+K294+M294+O294+Q294+R294+S294+T294+U294</f>
        <v>46705527.6420415</v>
      </c>
      <c r="D294" s="127" t="n">
        <v>2251280.7639</v>
      </c>
      <c r="E294" s="127" t="n">
        <v>9284702.3775</v>
      </c>
      <c r="F294" s="127"/>
      <c r="G294" s="127" t="n">
        <v>1894984.884</v>
      </c>
      <c r="H294" s="127" t="n">
        <v>3332551.4208</v>
      </c>
      <c r="I294" s="127" t="n">
        <v>1825576.5528</v>
      </c>
      <c r="J294" s="132"/>
      <c r="K294" s="132"/>
      <c r="L294" s="149"/>
      <c r="M294" s="127" t="n">
        <v>7622341.7886</v>
      </c>
      <c r="N294" s="127"/>
      <c r="O294" s="127" t="n">
        <v>1255693.4496</v>
      </c>
      <c r="P294" s="127"/>
      <c r="Q294" s="127" t="n">
        <v>16053296.5827</v>
      </c>
      <c r="R294" s="127" t="n">
        <v>1264898.115</v>
      </c>
      <c r="S294" s="127" t="n">
        <v>941644.539</v>
      </c>
      <c r="T294" s="127"/>
      <c r="U294" s="127" t="n">
        <f aca="false">(D294+E294+F294+G294+H294+I294+M294+O294+Q294+R294+S294)*2.14%</f>
        <v>978557.16814146</v>
      </c>
      <c r="V294" s="125" t="n">
        <v>2024</v>
      </c>
      <c r="W294" s="290" t="s">
        <v>1156</v>
      </c>
      <c r="X294" s="290" t="s">
        <v>991</v>
      </c>
      <c r="Y294" s="291"/>
      <c r="AA294" s="251"/>
    </row>
    <row r="295" customFormat="false" ht="12.75" hidden="false" customHeight="true" outlineLevel="0" collapsed="false">
      <c r="A295" s="125" t="n">
        <f aca="false">A294+1</f>
        <v>10</v>
      </c>
      <c r="B295" s="325" t="s">
        <v>538</v>
      </c>
      <c r="C295" s="127" t="n">
        <f aca="false">D295+E295+F295+G295+H295+I295+K295+M295+O295+Q295+R295+S295+T295+U295</f>
        <v>38375267.5518878</v>
      </c>
      <c r="D295" s="127" t="n">
        <v>2458606.236</v>
      </c>
      <c r="E295" s="127" t="n">
        <v>4285221.6456</v>
      </c>
      <c r="F295" s="127"/>
      <c r="G295" s="127" t="n">
        <v>1074925.698</v>
      </c>
      <c r="H295" s="127" t="n">
        <v>1892309.418</v>
      </c>
      <c r="I295" s="127" t="n">
        <v>1643944.536</v>
      </c>
      <c r="J295" s="132"/>
      <c r="K295" s="132"/>
      <c r="L295" s="149"/>
      <c r="M295" s="127" t="n">
        <v>9792603.051</v>
      </c>
      <c r="N295" s="127"/>
      <c r="O295" s="127" t="n">
        <v>773728.3521</v>
      </c>
      <c r="P295" s="127"/>
      <c r="Q295" s="127" t="n">
        <v>14534070.246</v>
      </c>
      <c r="R295" s="127" t="n">
        <v>535732.422</v>
      </c>
      <c r="S295" s="127" t="n">
        <v>580101.348</v>
      </c>
      <c r="T295" s="127"/>
      <c r="U295" s="127" t="n">
        <f aca="false">(D295+E295+F295+G295+H295+I295+M295+O295+Q295+R295+S295)*2.14%</f>
        <v>804024.59918778</v>
      </c>
      <c r="V295" s="125" t="n">
        <v>2024</v>
      </c>
      <c r="W295" s="290" t="s">
        <v>1157</v>
      </c>
      <c r="X295" s="290" t="s">
        <v>991</v>
      </c>
      <c r="Y295" s="291"/>
      <c r="AA295" s="251"/>
    </row>
    <row r="296" customFormat="false" ht="12.75" hidden="false" customHeight="true" outlineLevel="0" collapsed="false">
      <c r="A296" s="154" t="s">
        <v>542</v>
      </c>
      <c r="B296" s="154"/>
      <c r="C296" s="143" t="n">
        <f aca="false">SUM(C286:C295)</f>
        <v>272010084.385902</v>
      </c>
      <c r="D296" s="143" t="n">
        <f aca="false">SUM(D286:D295)</f>
        <v>18007410.8969</v>
      </c>
      <c r="E296" s="143" t="n">
        <f aca="false">SUM(E286:E295)</f>
        <v>30277167.0911</v>
      </c>
      <c r="F296" s="143" t="n">
        <f aca="false">SUM(F286:F295)</f>
        <v>0</v>
      </c>
      <c r="G296" s="143" t="n">
        <f aca="false">SUM(G286:G295)</f>
        <v>5700770.484</v>
      </c>
      <c r="H296" s="143" t="n">
        <f aca="false">SUM(H286:H295)</f>
        <v>11215164.1448</v>
      </c>
      <c r="I296" s="143" t="n">
        <f aca="false">SUM(I286:I295)</f>
        <v>7314139.5288</v>
      </c>
      <c r="J296" s="143" t="n">
        <f aca="false">SUM(J286:J295)</f>
        <v>0</v>
      </c>
      <c r="K296" s="143" t="n">
        <f aca="false">SUM(K286:K295)</f>
        <v>0</v>
      </c>
      <c r="L296" s="143" t="n">
        <f aca="false">SUM(L286:L295)</f>
        <v>0</v>
      </c>
      <c r="M296" s="143" t="n">
        <f aca="false">SUM(M286:M295)</f>
        <v>89224708.9926</v>
      </c>
      <c r="N296" s="143" t="n">
        <f aca="false">SUM(N286:N295)</f>
        <v>0</v>
      </c>
      <c r="O296" s="143" t="n">
        <f aca="false">SUM(O286:O295)</f>
        <v>6273205.4707</v>
      </c>
      <c r="P296" s="143" t="n">
        <f aca="false">SUM(P286:P295)</f>
        <v>0</v>
      </c>
      <c r="Q296" s="143" t="n">
        <f aca="false">SUM(Q286:Q295)</f>
        <v>90053623.7387</v>
      </c>
      <c r="R296" s="143" t="n">
        <f aca="false">SUM(R286:R295)</f>
        <v>4533179.07</v>
      </c>
      <c r="S296" s="143" t="n">
        <f aca="false">SUM(S286:S295)</f>
        <v>3711658.961</v>
      </c>
      <c r="T296" s="143" t="n">
        <f aca="false">SUM(T286:T295)</f>
        <v>0</v>
      </c>
      <c r="U296" s="143" t="n">
        <f aca="false">SUM(U286:U295)</f>
        <v>5699056.00730204</v>
      </c>
      <c r="V296" s="165"/>
      <c r="Y296" s="291"/>
    </row>
    <row r="297" customFormat="false" ht="12.75" hidden="false" customHeight="true" outlineLevel="0" collapsed="false">
      <c r="A297" s="164" t="s">
        <v>543</v>
      </c>
      <c r="B297" s="164"/>
      <c r="C297" s="139" t="n">
        <f aca="false">C277+C285+C296</f>
        <v>847680187.160477</v>
      </c>
      <c r="D297" s="139" t="n">
        <f aca="false">D277+D285+D296</f>
        <v>42237781.80924</v>
      </c>
      <c r="E297" s="139" t="n">
        <f aca="false">E277+E285+E296</f>
        <v>98392629.94014</v>
      </c>
      <c r="F297" s="139" t="n">
        <f aca="false">F277+F285+F296</f>
        <v>0</v>
      </c>
      <c r="G297" s="139" t="n">
        <f aca="false">G277+G285+G296</f>
        <v>17401247.84212</v>
      </c>
      <c r="H297" s="139" t="n">
        <f aca="false">H277+H285+H296</f>
        <v>35992802.81732</v>
      </c>
      <c r="I297" s="139" t="n">
        <f aca="false">I277+I285+I296</f>
        <v>22267968.02744</v>
      </c>
      <c r="J297" s="139" t="n">
        <f aca="false">J277+J285+J296</f>
        <v>0</v>
      </c>
      <c r="K297" s="139" t="n">
        <f aca="false">K277+K285+K296</f>
        <v>0</v>
      </c>
      <c r="L297" s="139" t="n">
        <f aca="false">L277+L285+L296</f>
        <v>2315</v>
      </c>
      <c r="M297" s="139" t="n">
        <f aca="false">M277+M285+M296</f>
        <v>227862292.6834</v>
      </c>
      <c r="N297" s="139" t="n">
        <f aca="false">N277+N285+N296</f>
        <v>785.9</v>
      </c>
      <c r="O297" s="139" t="n">
        <f aca="false">O277+O285+O296</f>
        <v>32204338.81765</v>
      </c>
      <c r="P297" s="139" t="n">
        <f aca="false">P277+P285+P296</f>
        <v>3000</v>
      </c>
      <c r="Q297" s="139" t="n">
        <f aca="false">Q277+Q285+Q296</f>
        <v>289574576.73662</v>
      </c>
      <c r="R297" s="139" t="n">
        <f aca="false">R277+R285+R296</f>
        <v>9674861.7226</v>
      </c>
      <c r="S297" s="139" t="n">
        <f aca="false">S277+S285+S296</f>
        <v>13254703.4947</v>
      </c>
      <c r="T297" s="139" t="n">
        <f aca="false">T277+T285+T296</f>
        <v>0</v>
      </c>
      <c r="U297" s="233" t="n">
        <f aca="false">U277+U285+U296</f>
        <v>16881672.5632723</v>
      </c>
      <c r="V297" s="167"/>
      <c r="Y297" s="291"/>
    </row>
    <row r="298" customFormat="false" ht="12.75" hidden="false" customHeight="true" outlineLevel="0" collapsed="false">
      <c r="A298" s="148" t="s">
        <v>544</v>
      </c>
      <c r="B298" s="148"/>
      <c r="C298" s="127"/>
      <c r="D298" s="132"/>
      <c r="E298" s="132"/>
      <c r="F298" s="132"/>
      <c r="G298" s="132"/>
      <c r="H298" s="132"/>
      <c r="I298" s="132"/>
      <c r="J298" s="132"/>
      <c r="K298" s="132"/>
      <c r="L298" s="149"/>
      <c r="M298" s="132"/>
      <c r="N298" s="132"/>
      <c r="O298" s="133"/>
      <c r="P298" s="130"/>
      <c r="Q298" s="132"/>
      <c r="R298" s="132"/>
      <c r="S298" s="132"/>
      <c r="T298" s="127"/>
      <c r="U298" s="332"/>
      <c r="V298" s="125"/>
      <c r="Y298" s="291"/>
    </row>
    <row r="299" customFormat="false" ht="12.75" hidden="false" customHeight="true" outlineLevel="0" collapsed="false">
      <c r="A299" s="125" t="n">
        <v>1</v>
      </c>
      <c r="B299" s="126" t="s">
        <v>545</v>
      </c>
      <c r="C299" s="127" t="n">
        <f aca="false">D299+E299+F299+G299+H299+I299+K299+M299+O299+Q299+R299+S299+T299+U299</f>
        <v>25955700.6177928</v>
      </c>
      <c r="D299" s="127" t="n">
        <v>1175621.524</v>
      </c>
      <c r="E299" s="127" t="n">
        <v>5195581.768</v>
      </c>
      <c r="F299" s="127"/>
      <c r="G299" s="127" t="n">
        <v>635654.844</v>
      </c>
      <c r="H299" s="127"/>
      <c r="I299" s="127" t="n">
        <v>701226.24</v>
      </c>
      <c r="J299" s="127"/>
      <c r="K299" s="127"/>
      <c r="L299" s="127" t="n">
        <v>774</v>
      </c>
      <c r="M299" s="127" t="n">
        <v>10181020.416</v>
      </c>
      <c r="N299" s="127"/>
      <c r="O299" s="127"/>
      <c r="P299" s="127" t="n">
        <v>578.4</v>
      </c>
      <c r="Q299" s="127" t="n">
        <v>6940495</v>
      </c>
      <c r="R299" s="127" t="n">
        <v>369522.936</v>
      </c>
      <c r="S299" s="293" t="n">
        <v>212763.524</v>
      </c>
      <c r="T299" s="128"/>
      <c r="U299" s="127" t="n">
        <f aca="false">(D299+E299+F299+G299+H299+I299+M299+O299+Q299+R299+S299)*2.14%</f>
        <v>543814.3657928</v>
      </c>
      <c r="V299" s="125" t="n">
        <v>2022</v>
      </c>
      <c r="W299" s="290" t="s">
        <v>1177</v>
      </c>
      <c r="X299" s="290" t="s">
        <v>944</v>
      </c>
      <c r="Y299" s="291"/>
    </row>
    <row r="300" customFormat="false" ht="12.75" hidden="false" customHeight="true" outlineLevel="0" collapsed="false">
      <c r="A300" s="125" t="n">
        <f aca="false">A299+1</f>
        <v>2</v>
      </c>
      <c r="B300" s="126" t="s">
        <v>547</v>
      </c>
      <c r="C300" s="127" t="n">
        <f aca="false">D300+E300+F300+G300+H300+I300+K300+M300+O300+Q300+R300+S300+T300+U300</f>
        <v>27200632.3587425</v>
      </c>
      <c r="D300" s="127" t="n">
        <v>1905898.645</v>
      </c>
      <c r="E300" s="127" t="n">
        <v>4323363.625</v>
      </c>
      <c r="F300" s="128"/>
      <c r="G300" s="127" t="n">
        <v>692986.245</v>
      </c>
      <c r="H300" s="128"/>
      <c r="I300" s="127" t="n">
        <v>1013812.8</v>
      </c>
      <c r="J300" s="128"/>
      <c r="K300" s="128"/>
      <c r="L300" s="128"/>
      <c r="M300" s="127" t="n">
        <v>10124820.23</v>
      </c>
      <c r="N300" s="128"/>
      <c r="O300" s="127" t="n">
        <v>1600783.6775</v>
      </c>
      <c r="P300" s="128"/>
      <c r="Q300" s="127" t="n">
        <v>6439587.07</v>
      </c>
      <c r="R300" s="127" t="n">
        <v>328950.055</v>
      </c>
      <c r="S300" s="127" t="n">
        <v>200532.29</v>
      </c>
      <c r="T300" s="127"/>
      <c r="U300" s="127" t="n">
        <f aca="false">(D300+E300+F300+G300+H300+I300+M300+O300+Q300+R300+S300)*2.14%</f>
        <v>569897.7212425</v>
      </c>
      <c r="V300" s="125" t="n">
        <v>2022</v>
      </c>
      <c r="W300" s="290" t="s">
        <v>1185</v>
      </c>
      <c r="X300" s="290" t="s">
        <v>952</v>
      </c>
      <c r="Y300" s="291"/>
    </row>
    <row r="301" customFormat="false" ht="12.75" hidden="false" customHeight="true" outlineLevel="0" collapsed="false">
      <c r="A301" s="125" t="n">
        <f aca="false">A300+1</f>
        <v>3</v>
      </c>
      <c r="B301" s="126" t="s">
        <v>548</v>
      </c>
      <c r="C301" s="127" t="n">
        <f aca="false">D301+E301+F301+G301+H301+I301+K301+M301+O301+Q301+R301+S301+T301+U301</f>
        <v>13786319.1494615</v>
      </c>
      <c r="D301" s="127" t="n">
        <v>965982.211</v>
      </c>
      <c r="E301" s="127" t="n">
        <v>2191245.775</v>
      </c>
      <c r="F301" s="127"/>
      <c r="G301" s="127" t="n">
        <v>351231.891</v>
      </c>
      <c r="H301" s="127"/>
      <c r="I301" s="127" t="n">
        <v>513839.04</v>
      </c>
      <c r="J301" s="127"/>
      <c r="K301" s="127"/>
      <c r="L301" s="149"/>
      <c r="M301" s="127" t="n">
        <v>5131645.514</v>
      </c>
      <c r="N301" s="125"/>
      <c r="O301" s="127" t="n">
        <v>811338.2945</v>
      </c>
      <c r="P301" s="127"/>
      <c r="Q301" s="127" t="n">
        <v>3263828.626</v>
      </c>
      <c r="R301" s="127" t="n">
        <v>166724.449</v>
      </c>
      <c r="S301" s="127" t="n">
        <v>101637.422</v>
      </c>
      <c r="T301" s="127"/>
      <c r="U301" s="127" t="n">
        <f aca="false">(D301+E301+F301+G301+H301+I301+M301+O301+Q301+R301+S301)*2.14%</f>
        <v>288845.9269615</v>
      </c>
      <c r="V301" s="125" t="n">
        <v>2022</v>
      </c>
      <c r="W301" s="290" t="s">
        <v>1185</v>
      </c>
      <c r="X301" s="290" t="s">
        <v>952</v>
      </c>
      <c r="Y301" s="291"/>
    </row>
    <row r="302" customFormat="false" ht="12.75" hidden="false" customHeight="true" outlineLevel="0" collapsed="false">
      <c r="A302" s="125" t="n">
        <f aca="false">A301+1</f>
        <v>4</v>
      </c>
      <c r="B302" s="126" t="s">
        <v>550</v>
      </c>
      <c r="C302" s="127" t="n">
        <f aca="false">D302+E302+F302+G302+H302+I302+K302+M302+O302+Q302+R302+S302+T302+U302</f>
        <v>11979584.2702102</v>
      </c>
      <c r="D302" s="127" t="n">
        <v>1079536.091</v>
      </c>
      <c r="E302" s="127"/>
      <c r="F302" s="127"/>
      <c r="G302" s="127" t="n">
        <v>392520.171</v>
      </c>
      <c r="H302" s="127"/>
      <c r="I302" s="127" t="n">
        <v>574242.24</v>
      </c>
      <c r="J302" s="127"/>
      <c r="K302" s="127"/>
      <c r="L302" s="149"/>
      <c r="M302" s="127" t="n">
        <v>5734884.634</v>
      </c>
      <c r="N302" s="125"/>
      <c r="O302" s="127"/>
      <c r="P302" s="127"/>
      <c r="Q302" s="127" t="n">
        <v>3647500.706</v>
      </c>
      <c r="R302" s="127" t="n">
        <v>186323.369</v>
      </c>
      <c r="S302" s="127" t="n">
        <v>113585.182</v>
      </c>
      <c r="T302" s="127"/>
      <c r="U302" s="127" t="n">
        <f aca="false">(D302+E302+F302+G302+H302+I302+M302+O302+Q302+R302+S302)*2.14%</f>
        <v>250991.8772102</v>
      </c>
      <c r="V302" s="125" t="n">
        <v>2022</v>
      </c>
      <c r="W302" s="290" t="s">
        <v>1184</v>
      </c>
      <c r="X302" s="290" t="s">
        <v>952</v>
      </c>
      <c r="Y302" s="291"/>
    </row>
    <row r="303" customFormat="false" ht="12.75" hidden="false" customHeight="true" outlineLevel="0" collapsed="false">
      <c r="A303" s="125" t="n">
        <f aca="false">A302+1</f>
        <v>5</v>
      </c>
      <c r="B303" s="126" t="s">
        <v>551</v>
      </c>
      <c r="C303" s="127" t="n">
        <f aca="false">D303+E303+F303+G303+H303+I303+K303+M303+O303+Q303+R303+S303+T303+U303</f>
        <v>32430814.8840525</v>
      </c>
      <c r="D303" s="127" t="n">
        <v>2272367.985</v>
      </c>
      <c r="E303" s="127" t="n">
        <v>5154667.125</v>
      </c>
      <c r="F303" s="128"/>
      <c r="G303" s="127" t="n">
        <v>826234.785</v>
      </c>
      <c r="H303" s="128"/>
      <c r="I303" s="127" t="n">
        <v>1208750.4</v>
      </c>
      <c r="J303" s="128"/>
      <c r="K303" s="128"/>
      <c r="L303" s="128"/>
      <c r="M303" s="127" t="n">
        <v>12071637.39</v>
      </c>
      <c r="N303" s="128"/>
      <c r="O303" s="127" t="n">
        <v>1908585.0075</v>
      </c>
      <c r="P303" s="128"/>
      <c r="Q303" s="127" t="n">
        <v>7677801.51</v>
      </c>
      <c r="R303" s="127" t="n">
        <v>392201.115</v>
      </c>
      <c r="S303" s="127" t="n">
        <v>239090.97</v>
      </c>
      <c r="T303" s="127"/>
      <c r="U303" s="127" t="n">
        <f aca="false">(D303+E303+F303+G303+H303+I303+M303+O303+Q303+R303+S303)*2.14%</f>
        <v>679478.5965525</v>
      </c>
      <c r="V303" s="125" t="n">
        <v>2022</v>
      </c>
      <c r="W303" s="290" t="s">
        <v>1186</v>
      </c>
      <c r="X303" s="290" t="s">
        <v>952</v>
      </c>
      <c r="Y303" s="291"/>
    </row>
    <row r="304" customFormat="false" ht="12.75" hidden="false" customHeight="true" outlineLevel="0" collapsed="false">
      <c r="A304" s="125" t="n">
        <f aca="false">A303+1</f>
        <v>6</v>
      </c>
      <c r="B304" s="126" t="s">
        <v>552</v>
      </c>
      <c r="C304" s="127" t="n">
        <f aca="false">D304+E304+F304+G304+H304+I304+K304+M304+O304+Q304+R304+S304+T304+U304</f>
        <v>2470694.33595</v>
      </c>
      <c r="D304" s="127" t="n">
        <v>189810</v>
      </c>
      <c r="E304" s="127"/>
      <c r="F304" s="127"/>
      <c r="G304" s="127"/>
      <c r="H304" s="127"/>
      <c r="I304" s="127"/>
      <c r="J304" s="127"/>
      <c r="K304" s="127"/>
      <c r="L304" s="149"/>
      <c r="M304" s="127" t="n">
        <v>1327644.75</v>
      </c>
      <c r="N304" s="125"/>
      <c r="O304" s="127"/>
      <c r="P304" s="127"/>
      <c r="Q304" s="127" t="n">
        <v>847218</v>
      </c>
      <c r="R304" s="127" t="n">
        <v>54256.5</v>
      </c>
      <c r="S304" s="127"/>
      <c r="T304" s="127"/>
      <c r="U304" s="127" t="n">
        <f aca="false">(D304+E304+F304+G304+H304+I304+M304+O304+Q304+R304+S304)*2.14%</f>
        <v>51765.08595</v>
      </c>
      <c r="V304" s="125" t="n">
        <v>2022</v>
      </c>
      <c r="W304" s="290" t="s">
        <v>1183</v>
      </c>
      <c r="X304" s="290" t="s">
        <v>952</v>
      </c>
      <c r="Y304" s="291"/>
    </row>
    <row r="305" customFormat="false" ht="12.75" hidden="false" customHeight="true" outlineLevel="0" collapsed="false">
      <c r="A305" s="125" t="n">
        <f aca="false">A304+1</f>
        <v>7</v>
      </c>
      <c r="B305" s="126" t="s">
        <v>553</v>
      </c>
      <c r="C305" s="127" t="n">
        <f aca="false">D305+E305+F305+G305+H305+I305+K305+M305+O305+Q305+R305+S305+T305+U305</f>
        <v>13701604.92546</v>
      </c>
      <c r="D305" s="127" t="n">
        <v>960046.44</v>
      </c>
      <c r="E305" s="127" t="n">
        <v>2177781</v>
      </c>
      <c r="F305" s="127"/>
      <c r="G305" s="127" t="n">
        <v>349073.64</v>
      </c>
      <c r="H305" s="127"/>
      <c r="I305" s="127" t="n">
        <v>510681.6</v>
      </c>
      <c r="J305" s="127"/>
      <c r="K305" s="127"/>
      <c r="L305" s="149"/>
      <c r="M305" s="127" t="n">
        <v>5100112.56</v>
      </c>
      <c r="N305" s="125"/>
      <c r="O305" s="127" t="n">
        <v>806352.78</v>
      </c>
      <c r="P305" s="127"/>
      <c r="Q305" s="127" t="n">
        <v>3243773.04</v>
      </c>
      <c r="R305" s="127" t="n">
        <v>165699.96</v>
      </c>
      <c r="S305" s="127" t="n">
        <v>101012.88</v>
      </c>
      <c r="T305" s="127"/>
      <c r="U305" s="127" t="n">
        <f aca="false">(D305+E305+F305+G305+H305+I305+M305+O305+Q305+R305+S305)*2.14%</f>
        <v>287071.02546</v>
      </c>
      <c r="V305" s="125" t="n">
        <v>2022</v>
      </c>
      <c r="W305" s="290" t="s">
        <v>1191</v>
      </c>
      <c r="X305" s="290" t="s">
        <v>952</v>
      </c>
      <c r="Y305" s="291"/>
    </row>
    <row r="306" customFormat="false" ht="12.75" hidden="false" customHeight="true" outlineLevel="0" collapsed="false">
      <c r="A306" s="125" t="n">
        <f aca="false">A305+1</f>
        <v>8</v>
      </c>
      <c r="B306" s="126" t="s">
        <v>555</v>
      </c>
      <c r="C306" s="127" t="n">
        <f aca="false">D306+E306+F306+G306+H306+I306+K306+M306+O306+Q306+R306+S306+T306+U306</f>
        <v>14245232.185392</v>
      </c>
      <c r="D306" s="127" t="n">
        <v>1610400.48</v>
      </c>
      <c r="E306" s="127" t="n">
        <v>3653052</v>
      </c>
      <c r="F306" s="128"/>
      <c r="G306" s="127" t="n">
        <v>585542.88</v>
      </c>
      <c r="H306" s="128"/>
      <c r="I306" s="127" t="n">
        <v>856627.2</v>
      </c>
      <c r="J306" s="128"/>
      <c r="K306" s="128"/>
      <c r="L306" s="128"/>
      <c r="M306" s="127"/>
      <c r="N306" s="128"/>
      <c r="O306" s="127" t="n">
        <v>1352591.76</v>
      </c>
      <c r="P306" s="128"/>
      <c r="Q306" s="127" t="n">
        <v>5441167.68</v>
      </c>
      <c r="R306" s="127" t="n">
        <v>277948.32</v>
      </c>
      <c r="S306" s="127" t="n">
        <v>169440.96</v>
      </c>
      <c r="T306" s="127"/>
      <c r="U306" s="127" t="n">
        <f aca="false">(D306+E306+F306+G306+H306+I306+M306+O306+Q306+R306+S306)*2.14%</f>
        <v>298460.905392</v>
      </c>
      <c r="V306" s="125" t="n">
        <v>2022</v>
      </c>
      <c r="W306" s="290" t="s">
        <v>1192</v>
      </c>
      <c r="X306" s="290" t="s">
        <v>952</v>
      </c>
      <c r="Y306" s="291"/>
    </row>
    <row r="307" customFormat="false" ht="12.75" hidden="false" customHeight="true" outlineLevel="0" collapsed="false">
      <c r="A307" s="125" t="n">
        <f aca="false">A306+1</f>
        <v>9</v>
      </c>
      <c r="B307" s="126" t="s">
        <v>648</v>
      </c>
      <c r="C307" s="127" t="n">
        <f aca="false">D307+E307+F307+G307+H307+I307+K307+M307+O307+Q307+R307+S307+T307+U307</f>
        <v>9162470.4522117</v>
      </c>
      <c r="D307" s="127" t="n">
        <v>846750.637</v>
      </c>
      <c r="E307" s="127" t="n">
        <v>1920779.425</v>
      </c>
      <c r="F307" s="127"/>
      <c r="G307" s="127" t="n">
        <v>307879.197</v>
      </c>
      <c r="H307" s="128"/>
      <c r="I307" s="127" t="n">
        <v>450415.68</v>
      </c>
      <c r="J307" s="128"/>
      <c r="K307" s="127"/>
      <c r="L307" s="127"/>
      <c r="M307" s="127" t="n">
        <v>4498244.438</v>
      </c>
      <c r="N307" s="127"/>
      <c r="O307" s="127" t="n">
        <v>711194.4815</v>
      </c>
      <c r="P307" s="127"/>
      <c r="Q307" s="127"/>
      <c r="R307" s="127" t="n">
        <v>146145.583</v>
      </c>
      <c r="S307" s="127" t="n">
        <v>89092.274</v>
      </c>
      <c r="T307" s="127"/>
      <c r="U307" s="127" t="n">
        <f aca="false">(D307+E307+F307+G307+H307+I307+M307+O307+Q307+R307+S307)*2.14%</f>
        <v>191968.7367117</v>
      </c>
      <c r="V307" s="125" t="n">
        <v>2022</v>
      </c>
      <c r="W307" s="290" t="s">
        <v>1187</v>
      </c>
      <c r="X307" s="290" t="s">
        <v>952</v>
      </c>
      <c r="Y307" s="291"/>
    </row>
    <row r="308" customFormat="false" ht="12.75" hidden="false" customHeight="true" outlineLevel="0" collapsed="false">
      <c r="A308" s="125" t="n">
        <f aca="false">A307+1</f>
        <v>10</v>
      </c>
      <c r="B308" s="126" t="s">
        <v>649</v>
      </c>
      <c r="C308" s="127" t="n">
        <f aca="false">D308+E308+F308+G308+H308+I308+K308+M308+O308+Q308+R308+S308+T308+U308</f>
        <v>7250448.4975858</v>
      </c>
      <c r="D308" s="127" t="n">
        <v>451790.339</v>
      </c>
      <c r="E308" s="127" t="n">
        <v>1996657.598</v>
      </c>
      <c r="F308" s="127"/>
      <c r="G308" s="127" t="n">
        <v>244281.609</v>
      </c>
      <c r="H308" s="128"/>
      <c r="I308" s="127" t="n">
        <v>269480.64</v>
      </c>
      <c r="J308" s="128"/>
      <c r="K308" s="127"/>
      <c r="L308" s="127"/>
      <c r="M308" s="127" t="n">
        <v>3912557.376</v>
      </c>
      <c r="N308" s="127"/>
      <c r="O308" s="127" t="n">
        <v>0</v>
      </c>
      <c r="P308" s="127"/>
      <c r="Q308" s="127"/>
      <c r="R308" s="127" t="n">
        <v>142007.346</v>
      </c>
      <c r="S308" s="293" t="n">
        <v>81764.839</v>
      </c>
      <c r="T308" s="127"/>
      <c r="U308" s="127" t="n">
        <f aca="false">(D308+E308+F308+G308+H308+I308+M308+O308+Q308+R308+S308)*2.14%</f>
        <v>151908.7505858</v>
      </c>
      <c r="V308" s="125" t="n">
        <v>2022</v>
      </c>
      <c r="W308" s="290" t="s">
        <v>1188</v>
      </c>
      <c r="X308" s="290" t="s">
        <v>952</v>
      </c>
      <c r="Y308" s="291"/>
    </row>
    <row r="309" customFormat="false" ht="12.75" hidden="false" customHeight="true" outlineLevel="0" collapsed="false">
      <c r="A309" s="125" t="n">
        <f aca="false">A308+1</f>
        <v>11</v>
      </c>
      <c r="B309" s="126" t="s">
        <v>559</v>
      </c>
      <c r="C309" s="127" t="n">
        <f aca="false">D309+E309+F309+G309+H309+I309+K309+M309+O309+Q309+R309+S309+T309+U309</f>
        <v>4959167.252226</v>
      </c>
      <c r="D309" s="127" t="n">
        <v>291181.383</v>
      </c>
      <c r="E309" s="127" t="n">
        <v>829440.96</v>
      </c>
      <c r="F309" s="128"/>
      <c r="G309" s="127" t="n">
        <v>107049.546</v>
      </c>
      <c r="H309" s="128"/>
      <c r="I309" s="127" t="n">
        <v>157356.108</v>
      </c>
      <c r="J309" s="128"/>
      <c r="K309" s="128"/>
      <c r="L309" s="128"/>
      <c r="M309" s="127" t="n">
        <v>1463188.362</v>
      </c>
      <c r="N309" s="128"/>
      <c r="O309" s="127" t="n">
        <v>443442.435</v>
      </c>
      <c r="P309" s="128"/>
      <c r="Q309" s="127" t="n">
        <v>1404399.528</v>
      </c>
      <c r="R309" s="127" t="n">
        <v>54419.61</v>
      </c>
      <c r="S309" s="127" t="n">
        <v>104786.658</v>
      </c>
      <c r="T309" s="127"/>
      <c r="U309" s="127" t="n">
        <f aca="false">(D309+E309+F309+G309+H309+I309+M309+O309+Q309+R309+S309)*2.14%</f>
        <v>103902.662226</v>
      </c>
      <c r="V309" s="125" t="n">
        <v>2022</v>
      </c>
      <c r="W309" s="290" t="s">
        <v>1193</v>
      </c>
      <c r="X309" s="290" t="s">
        <v>952</v>
      </c>
      <c r="Y309" s="291"/>
    </row>
    <row r="310" customFormat="false" ht="12.75" hidden="false" customHeight="true" outlineLevel="0" collapsed="false">
      <c r="A310" s="125" t="n">
        <f aca="false">A309+1</f>
        <v>12</v>
      </c>
      <c r="B310" s="126" t="s">
        <v>650</v>
      </c>
      <c r="C310" s="127" t="n">
        <f aca="false">D310+E310+F310+G310+H310+I310+K310+M310+O310+Q310+R310+S310+T310+U310</f>
        <v>11141421.1657664</v>
      </c>
      <c r="D310" s="127" t="n">
        <v>1111039.476</v>
      </c>
      <c r="E310" s="127" t="n">
        <v>1582418.56</v>
      </c>
      <c r="F310" s="128"/>
      <c r="G310" s="127" t="n">
        <v>408461.112</v>
      </c>
      <c r="H310" s="128"/>
      <c r="I310" s="127" t="n">
        <v>600412.176</v>
      </c>
      <c r="J310" s="128"/>
      <c r="K310" s="128"/>
      <c r="L310" s="128"/>
      <c r="M310" s="127" t="n">
        <v>5582980.664</v>
      </c>
      <c r="N310" s="128"/>
      <c r="O310" s="127" t="n">
        <v>1015206.492</v>
      </c>
      <c r="P310" s="128"/>
      <c r="Q310" s="127"/>
      <c r="R310" s="127" t="n">
        <v>207644.92</v>
      </c>
      <c r="S310" s="127" t="n">
        <v>399826.776</v>
      </c>
      <c r="T310" s="127"/>
      <c r="U310" s="127" t="n">
        <f aca="false">(D310+E310+F310+G310+H310+I310+M310+O310+Q310+R310+S310)*2.14%</f>
        <v>233430.9897664</v>
      </c>
      <c r="V310" s="125" t="n">
        <v>2022</v>
      </c>
      <c r="W310" s="290" t="s">
        <v>1190</v>
      </c>
      <c r="X310" s="290" t="s">
        <v>952</v>
      </c>
      <c r="Y310" s="291"/>
    </row>
    <row r="311" customFormat="false" ht="12.75" hidden="false" customHeight="true" outlineLevel="0" collapsed="false">
      <c r="A311" s="125" t="n">
        <f aca="false">A310+1</f>
        <v>13</v>
      </c>
      <c r="B311" s="126" t="s">
        <v>651</v>
      </c>
      <c r="C311" s="127" t="n">
        <f aca="false">D311+E311+F311+G311+H311+I311+K311+M311+O311+Q311+R311+S311+T311+U311</f>
        <v>8129514.5915366</v>
      </c>
      <c r="D311" s="127" t="n">
        <v>506566.753</v>
      </c>
      <c r="E311" s="127" t="n">
        <v>2238738.346</v>
      </c>
      <c r="F311" s="128"/>
      <c r="G311" s="127" t="n">
        <v>273899.043</v>
      </c>
      <c r="H311" s="128"/>
      <c r="I311" s="127" t="n">
        <v>302153.28</v>
      </c>
      <c r="J311" s="128"/>
      <c r="K311" s="128"/>
      <c r="L311" s="128"/>
      <c r="M311" s="127" t="n">
        <v>4386927.552</v>
      </c>
      <c r="N311" s="128"/>
      <c r="O311" s="127"/>
      <c r="P311" s="128"/>
      <c r="Q311" s="127"/>
      <c r="R311" s="127" t="n">
        <v>159224.742</v>
      </c>
      <c r="S311" s="293" t="n">
        <v>91678.253</v>
      </c>
      <c r="T311" s="127"/>
      <c r="U311" s="127" t="n">
        <f aca="false">(D311+E311+F311+G311+H311+I311+M311+O311+Q311+R311+S311)*2.14%</f>
        <v>170326.6225366</v>
      </c>
      <c r="V311" s="125" t="n">
        <v>2022</v>
      </c>
      <c r="W311" s="290" t="s">
        <v>1189</v>
      </c>
      <c r="X311" s="290" t="s">
        <v>952</v>
      </c>
      <c r="Y311" s="291"/>
    </row>
    <row r="312" customFormat="false" ht="12.75" hidden="false" customHeight="true" outlineLevel="0" collapsed="false">
      <c r="A312" s="125" t="n">
        <f aca="false">A311+1</f>
        <v>14</v>
      </c>
      <c r="B312" s="325" t="s">
        <v>599</v>
      </c>
      <c r="C312" s="127" t="n">
        <f aca="false">D312+E312+F312+G312+H312+I312+K312+M312+O312+Q312+R312+S312+T312+U312</f>
        <v>15563322.043</v>
      </c>
      <c r="D312" s="127"/>
      <c r="E312" s="127"/>
      <c r="F312" s="127"/>
      <c r="G312" s="127" t="n">
        <v>531960</v>
      </c>
      <c r="H312" s="127"/>
      <c r="I312" s="127" t="n">
        <v>1429810</v>
      </c>
      <c r="J312" s="127"/>
      <c r="K312" s="127"/>
      <c r="L312" s="149"/>
      <c r="M312" s="127" t="n">
        <v>5930320</v>
      </c>
      <c r="N312" s="125"/>
      <c r="O312" s="127"/>
      <c r="P312" s="127"/>
      <c r="Q312" s="127" t="n">
        <v>6813455</v>
      </c>
      <c r="R312" s="127" t="n">
        <v>531700</v>
      </c>
      <c r="S312" s="127"/>
      <c r="T312" s="127"/>
      <c r="U312" s="127" t="n">
        <f aca="false">(D312+E312+F312+G312+H312+I312+M312+O312+Q312+R312+S312)*2.14%</f>
        <v>326077.043</v>
      </c>
      <c r="V312" s="125" t="n">
        <v>2022</v>
      </c>
      <c r="W312" s="324"/>
      <c r="X312" s="324"/>
      <c r="Y312" s="291"/>
    </row>
    <row r="313" customFormat="false" ht="12.75" hidden="false" customHeight="true" outlineLevel="0" collapsed="false">
      <c r="A313" s="125" t="n">
        <f aca="false">A312+1</f>
        <v>15</v>
      </c>
      <c r="B313" s="325" t="s">
        <v>1169</v>
      </c>
      <c r="C313" s="127" t="n">
        <f aca="false">D313+E313+F313+G313+H313+I313+K313+M313+O313+Q313+R313+S313+T313+U313</f>
        <v>33268633.0131998</v>
      </c>
      <c r="D313" s="326" t="n">
        <v>2348758.78</v>
      </c>
      <c r="E313" s="127" t="n">
        <v>5327952.93</v>
      </c>
      <c r="F313" s="127"/>
      <c r="G313" s="127" t="n">
        <v>854010.537</v>
      </c>
      <c r="H313" s="127"/>
      <c r="I313" s="127" t="n">
        <v>1249385.28</v>
      </c>
      <c r="J313" s="127"/>
      <c r="K313" s="127"/>
      <c r="L313" s="149"/>
      <c r="M313" s="127" t="n">
        <v>12477452.8</v>
      </c>
      <c r="N313" s="125"/>
      <c r="O313" s="127" t="n">
        <v>1972746.41</v>
      </c>
      <c r="P313" s="127"/>
      <c r="Q313" s="127" t="n">
        <v>7935908.18</v>
      </c>
      <c r="R313" s="127" t="n">
        <v>405385.84</v>
      </c>
      <c r="S313" s="127"/>
      <c r="T313" s="127"/>
      <c r="U313" s="127" t="n">
        <f aca="false">(D313+E313+F313+G313+H313+I313+M313+O313+Q313+R313+S313)*2.14%</f>
        <v>697032.2561998</v>
      </c>
      <c r="V313" s="125" t="n">
        <v>2022</v>
      </c>
      <c r="W313" s="324"/>
      <c r="X313" s="324"/>
      <c r="Y313" s="291"/>
    </row>
    <row r="314" customFormat="false" ht="12.75" hidden="false" customHeight="true" outlineLevel="0" collapsed="false">
      <c r="A314" s="154" t="s">
        <v>571</v>
      </c>
      <c r="B314" s="154"/>
      <c r="C314" s="143" t="n">
        <f aca="false">SUM(C299:C313)</f>
        <v>231245559.742588</v>
      </c>
      <c r="D314" s="143" t="n">
        <f aca="false">SUM(D299:D313)</f>
        <v>15715750.744</v>
      </c>
      <c r="E314" s="143" t="n">
        <f aca="false">SUM(E299:E313)</f>
        <v>36591679.112</v>
      </c>
      <c r="F314" s="143" t="n">
        <f aca="false">SUM(F299:F313)</f>
        <v>0</v>
      </c>
      <c r="G314" s="143" t="n">
        <f aca="false">SUM(G299:G313)</f>
        <v>6560785.5</v>
      </c>
      <c r="H314" s="143" t="n">
        <f aca="false">SUM(H299:H313)</f>
        <v>0</v>
      </c>
      <c r="I314" s="143" t="n">
        <f aca="false">SUM(I299:I313)</f>
        <v>9838192.684</v>
      </c>
      <c r="J314" s="143" t="n">
        <f aca="false">SUM(J299:J313)</f>
        <v>0</v>
      </c>
      <c r="K314" s="143" t="n">
        <f aca="false">SUM(K299:K313)</f>
        <v>0</v>
      </c>
      <c r="L314" s="143" t="n">
        <f aca="false">SUM(L299:L313)</f>
        <v>774</v>
      </c>
      <c r="M314" s="143" t="n">
        <f aca="false">SUM(M299:M313)</f>
        <v>87923436.686</v>
      </c>
      <c r="N314" s="143" t="n">
        <f aca="false">SUM(N299:N313)</f>
        <v>0</v>
      </c>
      <c r="O314" s="143" t="n">
        <f aca="false">SUM(O299:O313)</f>
        <v>10622241.338</v>
      </c>
      <c r="P314" s="143" t="n">
        <f aca="false">SUM(P299:P313)</f>
        <v>578.4</v>
      </c>
      <c r="Q314" s="143" t="n">
        <f aca="false">SUM(Q299:Q313)</f>
        <v>53655134.34</v>
      </c>
      <c r="R314" s="143" t="n">
        <f aca="false">SUM(R299:R313)</f>
        <v>3588154.745</v>
      </c>
      <c r="S314" s="143" t="n">
        <f aca="false">SUM(S299:S313)</f>
        <v>1905212.028</v>
      </c>
      <c r="T314" s="143" t="n">
        <f aca="false">SUM(T299:T313)</f>
        <v>0</v>
      </c>
      <c r="U314" s="143" t="n">
        <f aca="false">SUM(U299:U313)</f>
        <v>4844972.5655878</v>
      </c>
      <c r="V314" s="165"/>
      <c r="Y314" s="291"/>
    </row>
    <row r="315" customFormat="false" ht="12.75" hidden="false" customHeight="true" outlineLevel="0" collapsed="false">
      <c r="A315" s="125" t="n">
        <v>1</v>
      </c>
      <c r="B315" s="126" t="s">
        <v>573</v>
      </c>
      <c r="C315" s="127" t="n">
        <f aca="false">D315+E315+F315+G315+H315+I315+K315+M315+O315+Q315+R315+S315+T315+U315</f>
        <v>13233835.0798865</v>
      </c>
      <c r="D315" s="127" t="n">
        <v>927270.661</v>
      </c>
      <c r="E315" s="127" t="n">
        <v>2103432.025</v>
      </c>
      <c r="F315" s="128"/>
      <c r="G315" s="127" t="n">
        <v>337156.341</v>
      </c>
      <c r="H315" s="128"/>
      <c r="I315" s="127" t="n">
        <v>493247.04</v>
      </c>
      <c r="J315" s="128"/>
      <c r="K315" s="128"/>
      <c r="L315" s="128"/>
      <c r="M315" s="127" t="n">
        <v>4925995.814</v>
      </c>
      <c r="N315" s="128"/>
      <c r="O315" s="127" t="n">
        <v>778824.0695</v>
      </c>
      <c r="P315" s="128"/>
      <c r="Q315" s="127" t="n">
        <v>3133031.326</v>
      </c>
      <c r="R315" s="127" t="n">
        <v>160042.999</v>
      </c>
      <c r="S315" s="127" t="n">
        <v>97564.322</v>
      </c>
      <c r="T315" s="127"/>
      <c r="U315" s="127" t="n">
        <f aca="false">(D315+E315+F315+G315+H315+I315+M315+O315+Q315+R315+S315)*2.14%</f>
        <v>277270.4823865</v>
      </c>
      <c r="V315" s="125" t="n">
        <v>2023</v>
      </c>
      <c r="W315" s="290" t="s">
        <v>1202</v>
      </c>
      <c r="X315" s="290" t="s">
        <v>932</v>
      </c>
      <c r="Y315" s="291"/>
    </row>
    <row r="316" customFormat="false" ht="12.75" hidden="false" customHeight="true" outlineLevel="0" collapsed="false">
      <c r="A316" s="125" t="n">
        <f aca="false">A315+1</f>
        <v>2</v>
      </c>
      <c r="B316" s="126" t="s">
        <v>652</v>
      </c>
      <c r="C316" s="127" t="n">
        <f aca="false">D316+E316+F316+G316+H316+I316+K316+M316+O316+Q316+R316+S316+T316+U316</f>
        <v>6135041.786282</v>
      </c>
      <c r="D316" s="127" t="n">
        <v>444195.29</v>
      </c>
      <c r="E316" s="127" t="n">
        <v>990388.24</v>
      </c>
      <c r="F316" s="127"/>
      <c r="G316" s="127" t="n">
        <v>240174.99</v>
      </c>
      <c r="H316" s="127"/>
      <c r="I316" s="127" t="n">
        <v>264950.4</v>
      </c>
      <c r="J316" s="127"/>
      <c r="K316" s="127"/>
      <c r="L316" s="127"/>
      <c r="M316" s="127" t="n">
        <v>3846783.36</v>
      </c>
      <c r="N316" s="127"/>
      <c r="O316" s="127"/>
      <c r="P316" s="127"/>
      <c r="Q316" s="127"/>
      <c r="R316" s="127" t="n">
        <v>139620.06</v>
      </c>
      <c r="S316" s="293" t="n">
        <v>80390.29</v>
      </c>
      <c r="T316" s="127"/>
      <c r="U316" s="127" t="n">
        <f aca="false">(D316+E316+F316+G316+H316+I316+M316+O316+Q316+R316+S316)*2.14%</f>
        <v>128539.156282</v>
      </c>
      <c r="V316" s="125" t="n">
        <v>2023</v>
      </c>
      <c r="W316" s="290" t="s">
        <v>1204</v>
      </c>
      <c r="X316" s="290" t="s">
        <v>932</v>
      </c>
      <c r="Y316" s="291"/>
    </row>
    <row r="317" customFormat="false" ht="12.75" hidden="false" customHeight="true" outlineLevel="0" collapsed="false">
      <c r="A317" s="125" t="n">
        <f aca="false">A316+1</f>
        <v>3</v>
      </c>
      <c r="B317" s="126" t="s">
        <v>575</v>
      </c>
      <c r="C317" s="127" t="n">
        <f aca="false">D317+E317+F317+G317+H317+I317+K317+M317+O317+Q317+R317+S317+T317+U317</f>
        <v>14310341.471388</v>
      </c>
      <c r="D317" s="127" t="n">
        <v>814741.62</v>
      </c>
      <c r="E317" s="127"/>
      <c r="F317" s="127"/>
      <c r="G317" s="127" t="n">
        <v>440528.22</v>
      </c>
      <c r="H317" s="127"/>
      <c r="I317" s="127" t="n">
        <v>485971.2</v>
      </c>
      <c r="J317" s="127"/>
      <c r="K317" s="127"/>
      <c r="L317" s="127"/>
      <c r="M317" s="127" t="n">
        <v>7055758.08</v>
      </c>
      <c r="N317" s="127"/>
      <c r="O317" s="127"/>
      <c r="P317" s="127"/>
      <c r="Q317" s="127" t="n">
        <v>4809975</v>
      </c>
      <c r="R317" s="127" t="n">
        <v>256090.68</v>
      </c>
      <c r="S317" s="293" t="n">
        <v>147451.62</v>
      </c>
      <c r="T317" s="127"/>
      <c r="U317" s="127" t="n">
        <f aca="false">(D317+E317+F317+G317+H317+I317+M317+O317+Q317+R317+S317)*2.14%</f>
        <v>299825.051388</v>
      </c>
      <c r="V317" s="125" t="n">
        <v>2023</v>
      </c>
      <c r="W317" s="290" t="s">
        <v>1196</v>
      </c>
      <c r="X317" s="290" t="s">
        <v>932</v>
      </c>
      <c r="Y317" s="291"/>
    </row>
    <row r="318" customFormat="false" ht="12.75" hidden="false" customHeight="true" outlineLevel="0" collapsed="false">
      <c r="A318" s="125" t="n">
        <f aca="false">A317+1</f>
        <v>4</v>
      </c>
      <c r="B318" s="126" t="s">
        <v>576</v>
      </c>
      <c r="C318" s="127" t="n">
        <f aca="false">D318+E318+F318+G318+H318+I318+K318+M318+O318+Q318+R318+S318+T318+U318</f>
        <v>12058036.009416</v>
      </c>
      <c r="D318" s="127" t="n">
        <v>754460.352</v>
      </c>
      <c r="E318" s="127" t="n">
        <v>1938927.6</v>
      </c>
      <c r="F318" s="127"/>
      <c r="G318" s="127" t="n">
        <v>328927.968</v>
      </c>
      <c r="H318" s="127"/>
      <c r="I318" s="127" t="n">
        <v>454671.36</v>
      </c>
      <c r="J318" s="127"/>
      <c r="K318" s="127"/>
      <c r="L318" s="127"/>
      <c r="M318" s="127" t="n">
        <v>4540745.376</v>
      </c>
      <c r="N318" s="127"/>
      <c r="O318" s="127" t="n">
        <v>717914.088</v>
      </c>
      <c r="P318" s="127"/>
      <c r="Q318" s="127" t="n">
        <v>2888004.384</v>
      </c>
      <c r="R318" s="127" t="n">
        <v>147526.416</v>
      </c>
      <c r="S318" s="127" t="n">
        <v>34222.896</v>
      </c>
      <c r="T318" s="127"/>
      <c r="U318" s="127" t="n">
        <f aca="false">(D318+E318+F318+G318+H318+I318+M318+O318+Q318+R318+S318)*2.14%</f>
        <v>252635.569416</v>
      </c>
      <c r="V318" s="125" t="n">
        <v>2023</v>
      </c>
      <c r="W318" s="290" t="s">
        <v>1201</v>
      </c>
      <c r="X318" s="290" t="s">
        <v>932</v>
      </c>
      <c r="Y318" s="291"/>
    </row>
    <row r="319" customFormat="false" ht="12.75" hidden="false" customHeight="true" outlineLevel="0" collapsed="false">
      <c r="A319" s="125" t="n">
        <f aca="false">A318+1</f>
        <v>5</v>
      </c>
      <c r="B319" s="126" t="s">
        <v>577</v>
      </c>
      <c r="C319" s="127" t="n">
        <f aca="false">D319+E319+F319+G319+H319+I319+K319+M319+O319+Q319+R319+S319+T319+U319</f>
        <v>10311031.028698</v>
      </c>
      <c r="D319" s="127" t="n">
        <v>792140.4</v>
      </c>
      <c r="E319" s="127"/>
      <c r="F319" s="127"/>
      <c r="G319" s="127"/>
      <c r="H319" s="127"/>
      <c r="I319" s="127"/>
      <c r="J319" s="127"/>
      <c r="K319" s="127"/>
      <c r="L319" s="127"/>
      <c r="M319" s="127" t="n">
        <v>5540704.09</v>
      </c>
      <c r="N319" s="127"/>
      <c r="O319" s="127"/>
      <c r="P319" s="127"/>
      <c r="Q319" s="127" t="n">
        <v>3535723.12</v>
      </c>
      <c r="R319" s="127" t="n">
        <v>226430.46</v>
      </c>
      <c r="S319" s="127"/>
      <c r="T319" s="127"/>
      <c r="U319" s="127" t="n">
        <f aca="false">(D319+E319+F319+G319+H319+I319+M319+O319+Q319+R319+S319)*2.14%</f>
        <v>216032.958698</v>
      </c>
      <c r="V319" s="125" t="n">
        <v>2023</v>
      </c>
      <c r="W319" s="290" t="s">
        <v>1200</v>
      </c>
      <c r="X319" s="290" t="s">
        <v>932</v>
      </c>
      <c r="Y319" s="291"/>
    </row>
    <row r="320" customFormat="false" ht="12.75" hidden="false" customHeight="true" outlineLevel="0" collapsed="false">
      <c r="A320" s="125" t="n">
        <f aca="false">A319+1</f>
        <v>6</v>
      </c>
      <c r="B320" s="126" t="s">
        <v>653</v>
      </c>
      <c r="C320" s="127" t="n">
        <f aca="false">D320+E320+F320+G320+H320+I320+K320+M320+O320+Q320+R320+S320+T320+U320</f>
        <v>17388619.040171</v>
      </c>
      <c r="D320" s="127" t="n">
        <v>1553533.21305</v>
      </c>
      <c r="E320" s="127" t="n">
        <v>3524053.60125</v>
      </c>
      <c r="F320" s="127"/>
      <c r="G320" s="127" t="n">
        <v>564865.89705</v>
      </c>
      <c r="H320" s="127"/>
      <c r="I320" s="127" t="n">
        <v>826377.552</v>
      </c>
      <c r="J320" s="127"/>
      <c r="K320" s="127"/>
      <c r="L320" s="127"/>
      <c r="M320" s="127" t="n">
        <v>8887768.7346</v>
      </c>
      <c r="N320" s="127"/>
      <c r="O320" s="127" t="n">
        <v>1003714.12575</v>
      </c>
      <c r="P320" s="127"/>
      <c r="Q320" s="127"/>
      <c r="R320" s="127" t="n">
        <v>412512.723</v>
      </c>
      <c r="S320" s="127" t="n">
        <v>251473.194</v>
      </c>
      <c r="T320" s="127"/>
      <c r="U320" s="127" t="n">
        <f aca="false">(D320+E320+F320+G320+H320+I320+M320+O320+Q320+R320+S320)*2.14%</f>
        <v>364319.99947098</v>
      </c>
      <c r="V320" s="125" t="n">
        <v>2023</v>
      </c>
      <c r="W320" s="290" t="s">
        <v>1198</v>
      </c>
      <c r="X320" s="290" t="s">
        <v>932</v>
      </c>
      <c r="Y320" s="291"/>
    </row>
    <row r="321" customFormat="false" ht="12.75" hidden="false" customHeight="true" outlineLevel="0" collapsed="false">
      <c r="A321" s="125" t="n">
        <f aca="false">A320+1</f>
        <v>7</v>
      </c>
      <c r="B321" s="126" t="s">
        <v>579</v>
      </c>
      <c r="C321" s="127" t="n">
        <f aca="false">D321+E321+F321+G321+H321+I321+K321+M321+O321+Q321+R321+S321+T321+U321</f>
        <v>28481225.332833</v>
      </c>
      <c r="D321" s="127" t="n">
        <v>2566575.765</v>
      </c>
      <c r="E321" s="127"/>
      <c r="F321" s="127"/>
      <c r="G321" s="127" t="n">
        <v>933208.965</v>
      </c>
      <c r="H321" s="127"/>
      <c r="I321" s="127" t="n">
        <v>1365249.6</v>
      </c>
      <c r="J321" s="127"/>
      <c r="K321" s="127"/>
      <c r="L321" s="127"/>
      <c r="M321" s="127" t="n">
        <v>13634575.11</v>
      </c>
      <c r="N321" s="127"/>
      <c r="O321" s="127"/>
      <c r="P321" s="127"/>
      <c r="Q321" s="127" t="n">
        <v>8671860.99</v>
      </c>
      <c r="R321" s="127" t="n">
        <v>442980.135</v>
      </c>
      <c r="S321" s="127" t="n">
        <v>270046.53</v>
      </c>
      <c r="T321" s="127"/>
      <c r="U321" s="127" t="n">
        <f aca="false">(D321+E321+F321+G321+H321+I321+M321+O321+Q321+R321+S321)*2.14%</f>
        <v>596728.237833</v>
      </c>
      <c r="V321" s="125" t="n">
        <v>2023</v>
      </c>
      <c r="W321" s="290" t="s">
        <v>1199</v>
      </c>
      <c r="X321" s="290" t="s">
        <v>932</v>
      </c>
      <c r="Y321" s="291"/>
    </row>
    <row r="322" customFormat="false" ht="12.75" hidden="false" customHeight="true" outlineLevel="0" collapsed="false">
      <c r="A322" s="125" t="n">
        <f aca="false">A321+1</f>
        <v>8</v>
      </c>
      <c r="B322" s="126" t="s">
        <v>580</v>
      </c>
      <c r="C322" s="127" t="n">
        <f aca="false">D322+E322+F322+G322+H322+I322+K322+M322+O322+Q322+R322+S322+T322+U322</f>
        <v>6103107.3552385</v>
      </c>
      <c r="D322" s="127" t="n">
        <v>427633.589</v>
      </c>
      <c r="E322" s="127" t="n">
        <v>970049.225</v>
      </c>
      <c r="F322" s="127"/>
      <c r="G322" s="127" t="n">
        <v>155487.909</v>
      </c>
      <c r="H322" s="127"/>
      <c r="I322" s="127" t="n">
        <v>227472.96</v>
      </c>
      <c r="J322" s="127"/>
      <c r="K322" s="127"/>
      <c r="L322" s="127"/>
      <c r="M322" s="127" t="n">
        <v>2271743.686</v>
      </c>
      <c r="N322" s="127"/>
      <c r="O322" s="127" t="n">
        <v>359173.8055</v>
      </c>
      <c r="P322" s="127"/>
      <c r="Q322" s="127" t="n">
        <v>1444874.174</v>
      </c>
      <c r="R322" s="127" t="n">
        <v>73807.751</v>
      </c>
      <c r="S322" s="127" t="n">
        <v>44994.178</v>
      </c>
      <c r="T322" s="127"/>
      <c r="U322" s="127" t="n">
        <f aca="false">(D322+E322+F322+G322+H322+I322+M322+O322+Q322+R322+S322)*2.14%</f>
        <v>127870.0777385</v>
      </c>
      <c r="V322" s="125" t="n">
        <v>2023</v>
      </c>
      <c r="W322" s="290" t="s">
        <v>1197</v>
      </c>
      <c r="X322" s="290" t="s">
        <v>932</v>
      </c>
      <c r="Y322" s="291"/>
    </row>
    <row r="323" customFormat="false" ht="12.75" hidden="false" customHeight="true" outlineLevel="0" collapsed="false">
      <c r="A323" s="125" t="n">
        <f aca="false">A322+1</f>
        <v>9</v>
      </c>
      <c r="B323" s="126" t="s">
        <v>581</v>
      </c>
      <c r="C323" s="127" t="n">
        <f aca="false">D323+E323+F323+G323+H323+I323+K323+M323+O323+Q323+R323+S323+T323+U323</f>
        <v>4741816.5384006</v>
      </c>
      <c r="D323" s="127" t="n">
        <v>269969.469</v>
      </c>
      <c r="E323" s="127"/>
      <c r="F323" s="127"/>
      <c r="G323" s="127" t="n">
        <v>145971.639</v>
      </c>
      <c r="H323" s="127"/>
      <c r="I323" s="127" t="n">
        <v>161029.44</v>
      </c>
      <c r="J323" s="127"/>
      <c r="K323" s="127"/>
      <c r="L323" s="127"/>
      <c r="M323" s="127" t="n">
        <v>2337967.296</v>
      </c>
      <c r="N323" s="127"/>
      <c r="O323" s="127"/>
      <c r="P323" s="127"/>
      <c r="Q323" s="127" t="n">
        <v>1593813.75</v>
      </c>
      <c r="R323" s="127" t="n">
        <v>84857.166</v>
      </c>
      <c r="S323" s="293" t="n">
        <v>48858.969</v>
      </c>
      <c r="T323" s="127"/>
      <c r="U323" s="127" t="n">
        <f aca="false">(D323+E323+F323+G323+H323+I323+M323+O323+Q323+R323+S323)*2.14%</f>
        <v>99348.8094006</v>
      </c>
      <c r="V323" s="125" t="n">
        <v>2023</v>
      </c>
      <c r="W323" s="290" t="s">
        <v>1195</v>
      </c>
      <c r="X323" s="290" t="s">
        <v>932</v>
      </c>
      <c r="Y323" s="291"/>
    </row>
    <row r="324" customFormat="false" ht="12.75" hidden="false" customHeight="true" outlineLevel="0" collapsed="false">
      <c r="A324" s="125" t="n">
        <f aca="false">A323+1</f>
        <v>10</v>
      </c>
      <c r="B324" s="126" t="s">
        <v>562</v>
      </c>
      <c r="C324" s="127" t="n">
        <f aca="false">D324+E324+F324+G324+H324+I324+K324+M324+O324+Q324+R324+S324+T324+U324</f>
        <v>59097458.493265</v>
      </c>
      <c r="D324" s="127" t="n">
        <v>2785196.001</v>
      </c>
      <c r="E324" s="127" t="n">
        <v>8039707.647</v>
      </c>
      <c r="F324" s="127"/>
      <c r="G324" s="127" t="n">
        <v>1252062.042</v>
      </c>
      <c r="H324" s="127"/>
      <c r="I324" s="127" t="n">
        <v>1914849.144</v>
      </c>
      <c r="J324" s="127"/>
      <c r="K324" s="127"/>
      <c r="L324" s="149" t="n">
        <v>1270.07</v>
      </c>
      <c r="M324" s="127" t="n">
        <v>11406320.079</v>
      </c>
      <c r="N324" s="125" t="n">
        <v>562.1</v>
      </c>
      <c r="O324" s="127" t="n">
        <v>1051435.66605</v>
      </c>
      <c r="P324" s="127" t="n">
        <v>2975</v>
      </c>
      <c r="Q324" s="127" t="n">
        <v>30972888.7272</v>
      </c>
      <c r="R324" s="127" t="n">
        <v>436810.8066</v>
      </c>
      <c r="S324" s="127"/>
      <c r="T324" s="127"/>
      <c r="U324" s="127" t="n">
        <f aca="false">(D324+E324+F324+G324+H324+I324+M324+O324+Q324+R324+S324)*2.14%</f>
        <v>1238188.38041499</v>
      </c>
      <c r="V324" s="125" t="n">
        <v>2023</v>
      </c>
      <c r="W324" s="290" t="s">
        <v>1180</v>
      </c>
      <c r="X324" s="290" t="s">
        <v>944</v>
      </c>
      <c r="Y324" s="291"/>
    </row>
    <row r="325" customFormat="false" ht="12.75" hidden="false" customHeight="true" outlineLevel="0" collapsed="false">
      <c r="A325" s="125" t="n">
        <f aca="false">A324+1</f>
        <v>11</v>
      </c>
      <c r="B325" s="126" t="s">
        <v>585</v>
      </c>
      <c r="C325" s="127" t="n">
        <f aca="false">D325+E325+F325+G325+H325+I325+K325+M325+O325+Q325+R325+S325+T325+U325</f>
        <v>33523859.120444</v>
      </c>
      <c r="D325" s="127" t="n">
        <v>1968379.602</v>
      </c>
      <c r="E325" s="127" t="n">
        <v>5607002.24</v>
      </c>
      <c r="F325" s="128"/>
      <c r="G325" s="127" t="n">
        <v>723652.524</v>
      </c>
      <c r="H325" s="128"/>
      <c r="I325" s="127" t="n">
        <v>1063723.752</v>
      </c>
      <c r="J325" s="128"/>
      <c r="K325" s="128"/>
      <c r="L325" s="128"/>
      <c r="M325" s="127" t="n">
        <v>9891120.428</v>
      </c>
      <c r="N325" s="128"/>
      <c r="O325" s="127" t="n">
        <v>2997660.89</v>
      </c>
      <c r="P325" s="128"/>
      <c r="Q325" s="127" t="n">
        <v>9493709.232</v>
      </c>
      <c r="R325" s="127" t="n">
        <v>367875.34</v>
      </c>
      <c r="S325" s="127" t="n">
        <v>708355.452</v>
      </c>
      <c r="T325" s="127"/>
      <c r="U325" s="127" t="n">
        <f aca="false">(D325+E325+F325+G325+H325+I325+M325+O325+Q325+R325+S325)*2.14%</f>
        <v>702379.660444</v>
      </c>
      <c r="V325" s="125" t="n">
        <v>2023</v>
      </c>
      <c r="W325" s="290" t="s">
        <v>1203</v>
      </c>
      <c r="X325" s="290" t="s">
        <v>932</v>
      </c>
      <c r="Y325" s="291"/>
    </row>
    <row r="326" customFormat="false" ht="12.75" hidden="false" customHeight="true" outlineLevel="0" collapsed="false">
      <c r="A326" s="125" t="n">
        <f aca="false">A325+1</f>
        <v>12</v>
      </c>
      <c r="B326" s="320" t="s">
        <v>1171</v>
      </c>
      <c r="C326" s="127" t="n">
        <f aca="false">D326+E326+F326+G326+H326+I326+K326+M326+O326+Q326+R326+S326+T326+U326</f>
        <v>10928134.8961935</v>
      </c>
      <c r="D326" s="127" t="n">
        <v>765714.459</v>
      </c>
      <c r="E326" s="127" t="n">
        <v>1736955.975</v>
      </c>
      <c r="F326" s="128"/>
      <c r="G326" s="127" t="n">
        <v>278414.379</v>
      </c>
      <c r="H326" s="128"/>
      <c r="I326" s="127" t="n">
        <v>407309.76</v>
      </c>
      <c r="J326" s="128"/>
      <c r="K326" s="128"/>
      <c r="L326" s="128"/>
      <c r="M326" s="127" t="n">
        <v>4067751.066</v>
      </c>
      <c r="N326" s="128"/>
      <c r="O326" s="127" t="n">
        <v>643131.3705</v>
      </c>
      <c r="P326" s="128"/>
      <c r="Q326" s="127" t="n">
        <v>2587170.594</v>
      </c>
      <c r="R326" s="127" t="n">
        <v>132159.081</v>
      </c>
      <c r="S326" s="127" t="n">
        <v>80565.918</v>
      </c>
      <c r="T326" s="127"/>
      <c r="U326" s="127" t="n">
        <f aca="false">(D326+E326+F326+G326+H326+I326+M326+O326+Q326+R326+S326)*2.14%</f>
        <v>228962.2936935</v>
      </c>
      <c r="V326" s="125" t="n">
        <v>2023</v>
      </c>
      <c r="W326" s="290" t="s">
        <v>1172</v>
      </c>
      <c r="X326" s="290" t="s">
        <v>944</v>
      </c>
      <c r="Y326" s="291"/>
    </row>
    <row r="327" customFormat="false" ht="12.75" hidden="false" customHeight="true" outlineLevel="0" collapsed="false">
      <c r="A327" s="125" t="n">
        <f aca="false">A326+1</f>
        <v>13</v>
      </c>
      <c r="B327" s="126" t="s">
        <v>588</v>
      </c>
      <c r="C327" s="127" t="n">
        <f aca="false">D327+E327+F327+G327+H327+I327+K327+M327+O327+Q327+R327+S327+T327+U327</f>
        <v>45346297.300122</v>
      </c>
      <c r="D327" s="127" t="n">
        <v>1795698.06</v>
      </c>
      <c r="E327" s="127" t="n">
        <v>5169908.25</v>
      </c>
      <c r="F327" s="127"/>
      <c r="G327" s="127" t="n">
        <v>797776.98</v>
      </c>
      <c r="H327" s="127"/>
      <c r="I327" s="127" t="n">
        <v>1076016.24</v>
      </c>
      <c r="J327" s="127"/>
      <c r="K327" s="127"/>
      <c r="L327" s="149"/>
      <c r="M327" s="127" t="n">
        <v>6966342.24</v>
      </c>
      <c r="N327" s="125"/>
      <c r="O327" s="133"/>
      <c r="P327" s="127"/>
      <c r="Q327" s="127" t="n">
        <v>28192872.24</v>
      </c>
      <c r="R327" s="127" t="n">
        <v>397604.22</v>
      </c>
      <c r="S327" s="127"/>
      <c r="T327" s="127"/>
      <c r="U327" s="127" t="n">
        <f aca="false">(D327+E327+F327+G327+H327+I327+M327+O327+Q327+R327+S327)*2.14%</f>
        <v>950079.070122</v>
      </c>
      <c r="V327" s="125" t="n">
        <v>2023</v>
      </c>
      <c r="W327" s="290" t="s">
        <v>1181</v>
      </c>
      <c r="X327" s="290" t="s">
        <v>952</v>
      </c>
      <c r="Y327" s="291"/>
    </row>
    <row r="328" customFormat="false" ht="12.75" hidden="false" customHeight="true" outlineLevel="0" collapsed="false">
      <c r="A328" s="125" t="n">
        <f aca="false">A327+1</f>
        <v>14</v>
      </c>
      <c r="B328" s="126" t="s">
        <v>589</v>
      </c>
      <c r="C328" s="127" t="n">
        <f aca="false">D328+E328+F328+G328+H328+I328+K328+M328+O328+Q328+R328+S328+T328+U328</f>
        <v>23620940.9560215</v>
      </c>
      <c r="D328" s="127" t="n">
        <v>1453288.083</v>
      </c>
      <c r="E328" s="127" t="n">
        <v>4139744.96</v>
      </c>
      <c r="F328" s="127"/>
      <c r="G328" s="127" t="n">
        <v>534284.946</v>
      </c>
      <c r="H328" s="127"/>
      <c r="I328" s="127" t="n">
        <v>785365.308</v>
      </c>
      <c r="J328" s="127"/>
      <c r="K328" s="127"/>
      <c r="L328" s="127"/>
      <c r="M328" s="127" t="n">
        <v>7302782.162</v>
      </c>
      <c r="N328" s="127"/>
      <c r="O328" s="127" t="n">
        <v>1106611.9675</v>
      </c>
      <c r="P328" s="127"/>
      <c r="Q328" s="127" t="n">
        <v>7009366.728</v>
      </c>
      <c r="R328" s="127" t="n">
        <v>271608.61</v>
      </c>
      <c r="S328" s="127" t="n">
        <v>522990.858</v>
      </c>
      <c r="T328" s="127"/>
      <c r="U328" s="127" t="n">
        <f aca="false">(D328+E328+F328+G328+H328+I328+M328+O328+Q328+R328+S328)*2.14%</f>
        <v>494897.3335215</v>
      </c>
      <c r="V328" s="125" t="n">
        <v>2023</v>
      </c>
      <c r="W328" s="290" t="s">
        <v>1194</v>
      </c>
      <c r="X328" s="290" t="s">
        <v>932</v>
      </c>
      <c r="Y328" s="291"/>
    </row>
    <row r="329" customFormat="false" ht="12.75" hidden="false" customHeight="true" outlineLevel="0" collapsed="false">
      <c r="A329" s="125" t="n">
        <f aca="false">A328+1</f>
        <v>15</v>
      </c>
      <c r="B329" s="126" t="s">
        <v>1175</v>
      </c>
      <c r="C329" s="127" t="n">
        <f aca="false">D329+E329+F329+G329+H329+I329+K329+M329+O329+Q329+R329+S329+T329+U329</f>
        <v>3724402.42014</v>
      </c>
      <c r="D329" s="127" t="n">
        <v>440359.2</v>
      </c>
      <c r="E329" s="127"/>
      <c r="F329" s="127"/>
      <c r="G329" s="127"/>
      <c r="H329" s="127"/>
      <c r="I329" s="127"/>
      <c r="J329" s="127"/>
      <c r="K329" s="127"/>
      <c r="L329" s="149"/>
      <c r="M329" s="127" t="n">
        <v>3080135.82</v>
      </c>
      <c r="N329" s="125"/>
      <c r="O329" s="133"/>
      <c r="P329" s="127"/>
      <c r="Q329" s="127"/>
      <c r="R329" s="127" t="n">
        <v>125875.08</v>
      </c>
      <c r="S329" s="127"/>
      <c r="T329" s="127"/>
      <c r="U329" s="127" t="n">
        <f aca="false">(D329+E329+F329+G329+H329+I329+M329+O329+Q329+R329+S329)*2.14%</f>
        <v>78032.32014</v>
      </c>
      <c r="V329" s="125" t="n">
        <v>2023</v>
      </c>
      <c r="W329" s="290" t="s">
        <v>1176</v>
      </c>
      <c r="X329" s="290" t="s">
        <v>944</v>
      </c>
      <c r="Y329" s="291"/>
    </row>
    <row r="330" customFormat="false" ht="12.75" hidden="false" customHeight="true" outlineLevel="0" collapsed="false">
      <c r="A330" s="125" t="n">
        <f aca="false">A329+1</f>
        <v>16</v>
      </c>
      <c r="B330" s="126" t="s">
        <v>1173</v>
      </c>
      <c r="C330" s="127" t="n">
        <f aca="false">D330+E330+F330+G330+H330+I330+K330+M330+O330+Q330+R330+S330+T330+U330</f>
        <v>1648155.09397</v>
      </c>
      <c r="D330" s="127" t="n">
        <v>194871.6</v>
      </c>
      <c r="E330" s="127"/>
      <c r="F330" s="127"/>
      <c r="G330" s="127"/>
      <c r="H330" s="127"/>
      <c r="I330" s="127"/>
      <c r="J330" s="127"/>
      <c r="K330" s="127"/>
      <c r="L330" s="149"/>
      <c r="M330" s="127" t="n">
        <v>1363048.61</v>
      </c>
      <c r="N330" s="125"/>
      <c r="O330" s="133"/>
      <c r="P330" s="127"/>
      <c r="Q330" s="127"/>
      <c r="R330" s="127" t="n">
        <v>55703.34</v>
      </c>
      <c r="S330" s="127"/>
      <c r="T330" s="127"/>
      <c r="U330" s="127" t="n">
        <f aca="false">(D330+E330+F330+G330+H330+I330+M330+O330+Q330+R330+S330)*2.14%</f>
        <v>34531.54397</v>
      </c>
      <c r="V330" s="125" t="n">
        <v>2023</v>
      </c>
      <c r="W330" s="290" t="s">
        <v>1174</v>
      </c>
      <c r="X330" s="290" t="s">
        <v>944</v>
      </c>
      <c r="Y330" s="291"/>
    </row>
    <row r="331" customFormat="false" ht="12.75" hidden="false" customHeight="true" outlineLevel="0" collapsed="false">
      <c r="A331" s="154" t="s">
        <v>590</v>
      </c>
      <c r="B331" s="154"/>
      <c r="C331" s="143" t="n">
        <f aca="false">SUM(C315:C330)</f>
        <v>290652301.92247</v>
      </c>
      <c r="D331" s="143" t="n">
        <f aca="false">SUM(D315:D330)</f>
        <v>17954027.36405</v>
      </c>
      <c r="E331" s="143" t="n">
        <f aca="false">SUM(E315:E330)</f>
        <v>34220169.76325</v>
      </c>
      <c r="F331" s="143" t="n">
        <f aca="false">SUM(F315:F330)</f>
        <v>0</v>
      </c>
      <c r="G331" s="143" t="n">
        <f aca="false">SUM(G315:G330)</f>
        <v>6732512.80005</v>
      </c>
      <c r="H331" s="143" t="n">
        <f aca="false">SUM(H315:H330)</f>
        <v>0</v>
      </c>
      <c r="I331" s="143" t="n">
        <f aca="false">SUM(I315:I330)</f>
        <v>9526233.756</v>
      </c>
      <c r="J331" s="143" t="n">
        <f aca="false">SUM(J315:J330)</f>
        <v>0</v>
      </c>
      <c r="K331" s="143" t="n">
        <f aca="false">SUM(K315:K330)</f>
        <v>0</v>
      </c>
      <c r="L331" s="143" t="n">
        <f aca="false">SUM(L315:L330)</f>
        <v>1270.07</v>
      </c>
      <c r="M331" s="143" t="n">
        <f aca="false">SUM(M315:M330)</f>
        <v>97119541.9516</v>
      </c>
      <c r="N331" s="143" t="n">
        <f aca="false">SUM(N315:N330)</f>
        <v>562.1</v>
      </c>
      <c r="O331" s="143" t="n">
        <f aca="false">SUM(O315:O330)</f>
        <v>8658465.9828</v>
      </c>
      <c r="P331" s="143" t="n">
        <f aca="false">SUM(P315:P330)</f>
        <v>2975</v>
      </c>
      <c r="Q331" s="143" t="n">
        <f aca="false">SUM(Q315:Q330)</f>
        <v>104333290.2652</v>
      </c>
      <c r="R331" s="143" t="n">
        <f aca="false">SUM(R315:R330)</f>
        <v>3731504.8676</v>
      </c>
      <c r="S331" s="143" t="n">
        <f aca="false">SUM(S315:S330)</f>
        <v>2286914.227</v>
      </c>
      <c r="T331" s="143" t="n">
        <f aca="false">SUM(T315:T330)</f>
        <v>0</v>
      </c>
      <c r="U331" s="143" t="n">
        <f aca="false">SUM(U315:U330)</f>
        <v>6089640.94491957</v>
      </c>
      <c r="V331" s="165"/>
      <c r="Y331" s="291"/>
    </row>
    <row r="332" customFormat="false" ht="12.75" hidden="false" customHeight="true" outlineLevel="0" collapsed="false">
      <c r="A332" s="125" t="n">
        <v>1</v>
      </c>
      <c r="B332" s="126" t="s">
        <v>591</v>
      </c>
      <c r="C332" s="127" t="n">
        <f aca="false">D332+E332+F332+G332+H332+I332+K332+M332+O332+Q332+R332+S332+T332+U332</f>
        <v>13359064.8023235</v>
      </c>
      <c r="D332" s="127" t="n">
        <v>936045.279</v>
      </c>
      <c r="E332" s="127" t="n">
        <v>2123336.475</v>
      </c>
      <c r="F332" s="127"/>
      <c r="G332" s="127" t="n">
        <v>340346.799</v>
      </c>
      <c r="H332" s="127"/>
      <c r="I332" s="127" t="n">
        <v>497914.56</v>
      </c>
      <c r="J332" s="127"/>
      <c r="K332" s="127"/>
      <c r="L332" s="127"/>
      <c r="M332" s="127" t="n">
        <v>4972609.746</v>
      </c>
      <c r="N332" s="127"/>
      <c r="O332" s="127" t="n">
        <v>786193.9605</v>
      </c>
      <c r="P332" s="127"/>
      <c r="Q332" s="127" t="n">
        <v>3162678.714</v>
      </c>
      <c r="R332" s="127" t="n">
        <v>161557.461</v>
      </c>
      <c r="S332" s="127" t="n">
        <v>98487.558</v>
      </c>
      <c r="T332" s="127"/>
      <c r="U332" s="127" t="n">
        <f aca="false">(D332+E332+F332+G332+H332+I332+M332+O332+Q332+R332+S332)*2.14%</f>
        <v>279894.2498235</v>
      </c>
      <c r="V332" s="125" t="n">
        <v>2024</v>
      </c>
      <c r="W332" s="290" t="s">
        <v>1206</v>
      </c>
      <c r="X332" s="290" t="s">
        <v>991</v>
      </c>
      <c r="Y332" s="291"/>
      <c r="AA332" s="251"/>
    </row>
    <row r="333" customFormat="false" ht="12.75" hidden="false" customHeight="true" outlineLevel="0" collapsed="false">
      <c r="A333" s="330" t="n">
        <v>2</v>
      </c>
      <c r="B333" s="325" t="s">
        <v>598</v>
      </c>
      <c r="C333" s="127" t="n">
        <f aca="false">D333+E333+F333+G333+H333+I333+K333+M333+O333+Q333+R333+S333+T333+U333</f>
        <v>13489704.35</v>
      </c>
      <c r="D333" s="127" t="n">
        <v>813003.92</v>
      </c>
      <c r="E333" s="127" t="n">
        <v>2089381.83</v>
      </c>
      <c r="F333" s="127"/>
      <c r="G333" s="127" t="n">
        <v>354451.67</v>
      </c>
      <c r="H333" s="127" t="n">
        <v>746952.44</v>
      </c>
      <c r="I333" s="127" t="n">
        <v>489952.32</v>
      </c>
      <c r="J333" s="127"/>
      <c r="K333" s="127"/>
      <c r="L333" s="127"/>
      <c r="M333" s="127" t="n">
        <v>4893091.86</v>
      </c>
      <c r="N333" s="127"/>
      <c r="O333" s="127" t="n">
        <v>464173.08</v>
      </c>
      <c r="P333" s="127"/>
      <c r="Q333" s="127" t="n">
        <v>3112103.76</v>
      </c>
      <c r="R333" s="127" t="n">
        <v>158973.97</v>
      </c>
      <c r="S333" s="127" t="n">
        <v>73756.95</v>
      </c>
      <c r="T333" s="127"/>
      <c r="U333" s="127" t="n">
        <v>293862.55</v>
      </c>
      <c r="V333" s="125" t="n">
        <v>2024</v>
      </c>
      <c r="W333" s="324"/>
      <c r="X333" s="324"/>
      <c r="Y333" s="291"/>
      <c r="AA333" s="251"/>
    </row>
    <row r="334" customFormat="false" ht="12.75" hidden="false" customHeight="true" outlineLevel="0" collapsed="false">
      <c r="A334" s="330" t="n">
        <v>3</v>
      </c>
      <c r="B334" s="172" t="s">
        <v>592</v>
      </c>
      <c r="C334" s="127" t="n">
        <f aca="false">D334+E334+F334+G334+H334+I334+K334+M334+O334+Q334+R334+S334+T334+U334</f>
        <v>21300661.0212044</v>
      </c>
      <c r="D334" s="127" t="n">
        <v>1375297.176</v>
      </c>
      <c r="E334" s="127" t="n">
        <v>5668176.888</v>
      </c>
      <c r="F334" s="127"/>
      <c r="G334" s="127" t="n">
        <v>703635.24</v>
      </c>
      <c r="H334" s="127"/>
      <c r="I334" s="127" t="n">
        <v>904599.696</v>
      </c>
      <c r="J334" s="127"/>
      <c r="K334" s="127"/>
      <c r="L334" s="149"/>
      <c r="M334" s="127" t="n">
        <v>10053934.968</v>
      </c>
      <c r="N334" s="125"/>
      <c r="O334" s="127" t="n">
        <v>1712729.282</v>
      </c>
      <c r="P334" s="127"/>
      <c r="Q334" s="127"/>
      <c r="R334" s="127" t="n">
        <v>436004.096</v>
      </c>
      <c r="S334" s="127"/>
      <c r="T334" s="129"/>
      <c r="U334" s="127" t="n">
        <v>446283.6752044</v>
      </c>
      <c r="V334" s="125" t="n">
        <v>2024</v>
      </c>
      <c r="W334" s="324"/>
      <c r="X334" s="324"/>
      <c r="Y334" s="291"/>
      <c r="AA334" s="251"/>
    </row>
    <row r="335" customFormat="false" ht="12.75" hidden="false" customHeight="true" outlineLevel="0" collapsed="false">
      <c r="A335" s="330" t="n">
        <v>4</v>
      </c>
      <c r="B335" s="172" t="s">
        <v>593</v>
      </c>
      <c r="C335" s="127" t="n">
        <f aca="false">D335+E335+F335+G335+H335+I335+K335+M335+O335+Q335+R335+S335+T335+U335</f>
        <v>12924674.2750438</v>
      </c>
      <c r="D335" s="127" t="n">
        <v>1402336.898</v>
      </c>
      <c r="E335" s="127" t="n">
        <v>4037400.975</v>
      </c>
      <c r="F335" s="127"/>
      <c r="G335" s="127" t="n">
        <v>623017.934</v>
      </c>
      <c r="H335" s="127"/>
      <c r="I335" s="127" t="n">
        <v>840306.792</v>
      </c>
      <c r="J335" s="127"/>
      <c r="K335" s="127"/>
      <c r="L335" s="127"/>
      <c r="M335" s="127" t="n">
        <v>5440312.592</v>
      </c>
      <c r="N335" s="127"/>
      <c r="O335" s="127"/>
      <c r="P335" s="127"/>
      <c r="Q335" s="127"/>
      <c r="R335" s="127" t="n">
        <v>310506.026</v>
      </c>
      <c r="S335" s="127"/>
      <c r="T335" s="129"/>
      <c r="U335" s="127" t="n">
        <v>270793.0580438</v>
      </c>
      <c r="V335" s="125" t="n">
        <v>2024</v>
      </c>
      <c r="W335" s="324"/>
      <c r="X335" s="324"/>
      <c r="Y335" s="291"/>
      <c r="AA335" s="251"/>
    </row>
    <row r="336" customFormat="false" ht="12.75" hidden="false" customHeight="true" outlineLevel="0" collapsed="false">
      <c r="A336" s="330" t="n">
        <v>5</v>
      </c>
      <c r="B336" s="342" t="s">
        <v>600</v>
      </c>
      <c r="C336" s="127" t="n">
        <f aca="false">D336+E336+F336+G336+H336+I336+K336+M336+O336+Q336+R336+S336+T336+U336</f>
        <v>12888087.30112</v>
      </c>
      <c r="D336" s="127" t="n">
        <v>773368.23</v>
      </c>
      <c r="E336" s="127" t="n">
        <v>1969385.27</v>
      </c>
      <c r="F336" s="127"/>
      <c r="G336" s="127" t="n">
        <v>580366.81</v>
      </c>
      <c r="H336" s="127"/>
      <c r="I336" s="127" t="n">
        <v>640234.93</v>
      </c>
      <c r="J336" s="127"/>
      <c r="K336" s="127"/>
      <c r="L336" s="127"/>
      <c r="M336" s="127" t="n">
        <v>7295494.87</v>
      </c>
      <c r="N336" s="127"/>
      <c r="O336" s="127" t="n">
        <v>1021828.15</v>
      </c>
      <c r="P336" s="127"/>
      <c r="Q336" s="127"/>
      <c r="R336" s="127" t="n">
        <v>337382.54</v>
      </c>
      <c r="S336" s="127"/>
      <c r="T336" s="129"/>
      <c r="U336" s="127" t="n">
        <f aca="false">(R336+O336+M336+I336+G336+E336+D336)*2.14%</f>
        <v>270026.50112</v>
      </c>
      <c r="V336" s="125" t="n">
        <v>2024</v>
      </c>
      <c r="W336" s="324"/>
      <c r="X336" s="324"/>
      <c r="Y336" s="291"/>
      <c r="AA336" s="251"/>
    </row>
    <row r="337" customFormat="false" ht="12.75" hidden="false" customHeight="true" outlineLevel="0" collapsed="false">
      <c r="A337" s="330" t="n">
        <v>6</v>
      </c>
      <c r="B337" s="342" t="s">
        <v>1167</v>
      </c>
      <c r="C337" s="127" t="n">
        <f aca="false">D337+E337+F337+G337+H337+I337+K337+M337+O337+Q337+R337+S337+T337+U337</f>
        <v>2560666.05</v>
      </c>
      <c r="D337" s="15" t="n">
        <v>310589.14</v>
      </c>
      <c r="E337" s="15"/>
      <c r="F337" s="15"/>
      <c r="G337" s="15" t="n">
        <v>157360.54</v>
      </c>
      <c r="H337" s="15"/>
      <c r="I337" s="15" t="n">
        <v>664879.85</v>
      </c>
      <c r="J337" s="15"/>
      <c r="K337" s="15"/>
      <c r="L337" s="15"/>
      <c r="M337" s="15"/>
      <c r="N337" s="15"/>
      <c r="O337" s="15"/>
      <c r="P337" s="15"/>
      <c r="Q337" s="15" t="n">
        <v>954282.01</v>
      </c>
      <c r="R337" s="15" t="n">
        <v>365859.95</v>
      </c>
      <c r="S337" s="15"/>
      <c r="T337" s="15"/>
      <c r="U337" s="15" t="n">
        <v>107694.56</v>
      </c>
      <c r="V337" s="125" t="n">
        <v>2024</v>
      </c>
      <c r="W337" s="324"/>
      <c r="X337" s="324"/>
      <c r="Y337" s="291"/>
      <c r="AA337" s="251"/>
    </row>
    <row r="338" customFormat="false" ht="12.75" hidden="false" customHeight="true" outlineLevel="0" collapsed="false">
      <c r="A338" s="154" t="s">
        <v>601</v>
      </c>
      <c r="B338" s="154"/>
      <c r="C338" s="143" t="n">
        <f aca="false">SUM(C332:C337)</f>
        <v>76522857.7996917</v>
      </c>
      <c r="D338" s="143" t="n">
        <f aca="false">SUM(D332:D337)</f>
        <v>5610640.643</v>
      </c>
      <c r="E338" s="143" t="n">
        <f aca="false">SUM(E332:E337)</f>
        <v>15887681.438</v>
      </c>
      <c r="F338" s="143" t="n">
        <f aca="false">SUM(F332:F337)</f>
        <v>0</v>
      </c>
      <c r="G338" s="143" t="n">
        <f aca="false">SUM(G332:G337)</f>
        <v>2759178.993</v>
      </c>
      <c r="H338" s="143" t="n">
        <f aca="false">SUM(H332:H337)</f>
        <v>746952.44</v>
      </c>
      <c r="I338" s="143" t="n">
        <f aca="false">SUM(I332:I337)</f>
        <v>4037888.148</v>
      </c>
      <c r="J338" s="143" t="n">
        <f aca="false">SUM(J332:J337)</f>
        <v>0</v>
      </c>
      <c r="K338" s="143" t="n">
        <f aca="false">SUM(K332:K337)</f>
        <v>0</v>
      </c>
      <c r="L338" s="143" t="n">
        <f aca="false">SUM(L332:L337)</f>
        <v>0</v>
      </c>
      <c r="M338" s="143" t="n">
        <f aca="false">SUM(M332:M337)</f>
        <v>32655444.036</v>
      </c>
      <c r="N338" s="143" t="n">
        <f aca="false">SUM(N332:N337)</f>
        <v>0</v>
      </c>
      <c r="O338" s="143" t="n">
        <f aca="false">SUM(O332:O337)</f>
        <v>3984924.4725</v>
      </c>
      <c r="P338" s="143" t="n">
        <f aca="false">SUM(P332:P337)</f>
        <v>0</v>
      </c>
      <c r="Q338" s="143" t="n">
        <f aca="false">SUM(Q332:Q337)</f>
        <v>7229064.484</v>
      </c>
      <c r="R338" s="143" t="n">
        <f aca="false">SUM(R332:R337)</f>
        <v>1770284.043</v>
      </c>
      <c r="S338" s="143" t="n">
        <f aca="false">SUM(S332:S337)</f>
        <v>172244.508</v>
      </c>
      <c r="T338" s="143" t="n">
        <f aca="false">SUM(T332:T337)</f>
        <v>0</v>
      </c>
      <c r="U338" s="143" t="n">
        <f aca="false">SUM(U332:U337)</f>
        <v>1668554.5941917</v>
      </c>
      <c r="V338" s="165"/>
      <c r="Y338" s="291"/>
    </row>
    <row r="339" customFormat="false" ht="12.75" hidden="false" customHeight="true" outlineLevel="0" collapsed="false">
      <c r="A339" s="164" t="s">
        <v>602</v>
      </c>
      <c r="B339" s="164"/>
      <c r="C339" s="139" t="n">
        <f aca="false">C314+C331+C338</f>
        <v>598420719.464749</v>
      </c>
      <c r="D339" s="139" t="n">
        <f aca="false">D314+D331+D338</f>
        <v>39280418.75105</v>
      </c>
      <c r="E339" s="139" t="n">
        <f aca="false">E314+E331+E338</f>
        <v>86699530.31325</v>
      </c>
      <c r="F339" s="139" t="n">
        <f aca="false">F314+F331+F338</f>
        <v>0</v>
      </c>
      <c r="G339" s="139" t="n">
        <f aca="false">G314+G331+G338</f>
        <v>16052477.29305</v>
      </c>
      <c r="H339" s="139" t="n">
        <f aca="false">H314+H331+H338</f>
        <v>746952.44</v>
      </c>
      <c r="I339" s="139" t="n">
        <f aca="false">I314+I331+I338</f>
        <v>23402314.588</v>
      </c>
      <c r="J339" s="139" t="n">
        <f aca="false">J314+J331+J338</f>
        <v>0</v>
      </c>
      <c r="K339" s="139" t="n">
        <f aca="false">K314+K331+K338</f>
        <v>0</v>
      </c>
      <c r="L339" s="139" t="n">
        <f aca="false">L314+L331+L338</f>
        <v>2044.07</v>
      </c>
      <c r="M339" s="139" t="n">
        <f aca="false">M314+M331+M338</f>
        <v>217698422.6736</v>
      </c>
      <c r="N339" s="139" t="n">
        <f aca="false">N314+N331+N338</f>
        <v>562.1</v>
      </c>
      <c r="O339" s="139" t="n">
        <f aca="false">O314+O331+O338</f>
        <v>23265631.7933</v>
      </c>
      <c r="P339" s="139" t="n">
        <f aca="false">P314+P331+P338</f>
        <v>3553.4</v>
      </c>
      <c r="Q339" s="139" t="n">
        <f aca="false">Q314+Q331+Q338</f>
        <v>165217489.0892</v>
      </c>
      <c r="R339" s="139" t="n">
        <f aca="false">R314+R331+R338</f>
        <v>9089943.6556</v>
      </c>
      <c r="S339" s="139" t="n">
        <f aca="false">S314+S331+S338</f>
        <v>4364370.763</v>
      </c>
      <c r="T339" s="139" t="n">
        <f aca="false">T314+T331+T338</f>
        <v>0</v>
      </c>
      <c r="U339" s="233" t="n">
        <f aca="false">U314+U331+U338</f>
        <v>12603168.1046991</v>
      </c>
      <c r="V339" s="167"/>
      <c r="Y339" s="291"/>
    </row>
    <row r="340" customFormat="false" ht="12.75" hidden="false" customHeight="true" outlineLevel="0" collapsed="false">
      <c r="A340" s="148" t="s">
        <v>603</v>
      </c>
      <c r="B340" s="148"/>
      <c r="C340" s="127"/>
      <c r="D340" s="132"/>
      <c r="E340" s="132"/>
      <c r="F340" s="132"/>
      <c r="G340" s="132"/>
      <c r="H340" s="132"/>
      <c r="I340" s="132"/>
      <c r="J340" s="132"/>
      <c r="K340" s="132"/>
      <c r="L340" s="177"/>
      <c r="M340" s="132"/>
      <c r="N340" s="132"/>
      <c r="O340" s="133"/>
      <c r="P340" s="130"/>
      <c r="Q340" s="132"/>
      <c r="R340" s="132"/>
      <c r="S340" s="132"/>
      <c r="T340" s="127"/>
      <c r="U340" s="332"/>
      <c r="V340" s="125"/>
      <c r="Y340" s="291"/>
    </row>
    <row r="341" customFormat="false" ht="12.75" hidden="false" customHeight="true" outlineLevel="0" collapsed="false">
      <c r="A341" s="125"/>
      <c r="B341" s="126"/>
      <c r="C341" s="127"/>
      <c r="D341" s="127"/>
      <c r="E341" s="127"/>
      <c r="F341" s="127"/>
      <c r="G341" s="127"/>
      <c r="H341" s="127"/>
      <c r="I341" s="127"/>
      <c r="J341" s="127"/>
      <c r="K341" s="127"/>
      <c r="L341" s="127"/>
      <c r="M341" s="127"/>
      <c r="N341" s="127"/>
      <c r="O341" s="127"/>
      <c r="P341" s="127"/>
      <c r="Q341" s="127"/>
      <c r="R341" s="127"/>
      <c r="S341" s="127"/>
      <c r="T341" s="127"/>
      <c r="U341" s="311"/>
      <c r="V341" s="125"/>
      <c r="W341" s="290"/>
      <c r="X341" s="290"/>
      <c r="Y341" s="291"/>
    </row>
    <row r="342" customFormat="false" ht="12.75" hidden="false" customHeight="true" outlineLevel="0" collapsed="false">
      <c r="A342" s="154" t="s">
        <v>606</v>
      </c>
      <c r="B342" s="154"/>
      <c r="C342" s="143" t="n">
        <f aca="false">SUM(C341:C341)</f>
        <v>0</v>
      </c>
      <c r="D342" s="143" t="n">
        <f aca="false">SUM(D341:D341)</f>
        <v>0</v>
      </c>
      <c r="E342" s="143" t="n">
        <f aca="false">SUM(E341:E341)</f>
        <v>0</v>
      </c>
      <c r="F342" s="143" t="n">
        <f aca="false">SUM(F341:F341)</f>
        <v>0</v>
      </c>
      <c r="G342" s="143" t="n">
        <f aca="false">SUM(G341:G341)</f>
        <v>0</v>
      </c>
      <c r="H342" s="143" t="n">
        <f aca="false">SUM(H341:H341)</f>
        <v>0</v>
      </c>
      <c r="I342" s="143" t="n">
        <f aca="false">SUM(I341:I341)</f>
        <v>0</v>
      </c>
      <c r="J342" s="143" t="n">
        <f aca="false">SUM(J341:J341)</f>
        <v>0</v>
      </c>
      <c r="K342" s="143" t="n">
        <f aca="false">SUM(K341:K341)</f>
        <v>0</v>
      </c>
      <c r="L342" s="143" t="n">
        <f aca="false">SUM(L341:L341)</f>
        <v>0</v>
      </c>
      <c r="M342" s="143" t="n">
        <f aca="false">SUM(M341:M341)</f>
        <v>0</v>
      </c>
      <c r="N342" s="143" t="n">
        <f aca="false">SUM(N341:N341)</f>
        <v>0</v>
      </c>
      <c r="O342" s="143" t="n">
        <f aca="false">SUM(O341:O341)</f>
        <v>0</v>
      </c>
      <c r="P342" s="143" t="n">
        <f aca="false">SUM(P341:P341)</f>
        <v>0</v>
      </c>
      <c r="Q342" s="143" t="n">
        <f aca="false">SUM(Q341:Q341)</f>
        <v>0</v>
      </c>
      <c r="R342" s="143" t="n">
        <f aca="false">SUM(R341:R341)</f>
        <v>0</v>
      </c>
      <c r="S342" s="143" t="n">
        <f aca="false">SUM(S341:S341)</f>
        <v>0</v>
      </c>
      <c r="T342" s="143" t="n">
        <f aca="false">SUM(T341:T341)</f>
        <v>0</v>
      </c>
      <c r="U342" s="312" t="n">
        <f aca="false">SUM(U341:U341)</f>
        <v>0</v>
      </c>
      <c r="V342" s="165"/>
      <c r="Y342" s="291"/>
    </row>
    <row r="343" customFormat="false" ht="12.75" hidden="false" customHeight="true" outlineLevel="0" collapsed="false">
      <c r="A343" s="125"/>
      <c r="B343" s="315"/>
      <c r="C343" s="127"/>
      <c r="D343" s="127"/>
      <c r="E343" s="127"/>
      <c r="F343" s="127"/>
      <c r="G343" s="127"/>
      <c r="H343" s="127"/>
      <c r="I343" s="127"/>
      <c r="J343" s="127"/>
      <c r="K343" s="127"/>
      <c r="L343" s="149"/>
      <c r="M343" s="127"/>
      <c r="N343" s="125"/>
      <c r="O343" s="127"/>
      <c r="P343" s="127"/>
      <c r="Q343" s="127"/>
      <c r="R343" s="127"/>
      <c r="S343" s="127"/>
      <c r="T343" s="127"/>
      <c r="U343" s="311"/>
      <c r="V343" s="125"/>
      <c r="W343" s="290"/>
      <c r="X343" s="290"/>
      <c r="Y343" s="291"/>
    </row>
    <row r="344" customFormat="false" ht="12.75" hidden="false" customHeight="true" outlineLevel="0" collapsed="false">
      <c r="A344" s="154" t="s">
        <v>610</v>
      </c>
      <c r="B344" s="154"/>
      <c r="C344" s="143" t="n">
        <f aca="false">SUM(C343)</f>
        <v>0</v>
      </c>
      <c r="D344" s="143" t="n">
        <f aca="false">SUM(D343)</f>
        <v>0</v>
      </c>
      <c r="E344" s="143" t="n">
        <f aca="false">SUM(E343)</f>
        <v>0</v>
      </c>
      <c r="F344" s="143" t="n">
        <f aca="false">SUM(F343)</f>
        <v>0</v>
      </c>
      <c r="G344" s="143" t="n">
        <f aca="false">SUM(G343)</f>
        <v>0</v>
      </c>
      <c r="H344" s="143" t="n">
        <f aca="false">SUM(H343)</f>
        <v>0</v>
      </c>
      <c r="I344" s="143" t="n">
        <f aca="false">SUM(I343)</f>
        <v>0</v>
      </c>
      <c r="J344" s="143" t="n">
        <f aca="false">SUM(J343)</f>
        <v>0</v>
      </c>
      <c r="K344" s="143" t="n">
        <f aca="false">SUM(K343)</f>
        <v>0</v>
      </c>
      <c r="L344" s="143" t="n">
        <f aca="false">SUM(L343)</f>
        <v>0</v>
      </c>
      <c r="M344" s="143" t="n">
        <f aca="false">SUM(M343)</f>
        <v>0</v>
      </c>
      <c r="N344" s="143" t="n">
        <f aca="false">SUM(N343)</f>
        <v>0</v>
      </c>
      <c r="O344" s="143" t="n">
        <f aca="false">SUM(O343)</f>
        <v>0</v>
      </c>
      <c r="P344" s="143" t="n">
        <f aca="false">SUM(P343)</f>
        <v>0</v>
      </c>
      <c r="Q344" s="143" t="n">
        <f aca="false">SUM(Q343)</f>
        <v>0</v>
      </c>
      <c r="R344" s="143" t="n">
        <f aca="false">SUM(R343)</f>
        <v>0</v>
      </c>
      <c r="S344" s="143" t="n">
        <f aca="false">SUM(S343)</f>
        <v>0</v>
      </c>
      <c r="T344" s="143" t="n">
        <f aca="false">SUM(T343)</f>
        <v>0</v>
      </c>
      <c r="U344" s="312" t="n">
        <f aca="false">SUM(U343)</f>
        <v>0</v>
      </c>
      <c r="V344" s="165"/>
      <c r="Y344" s="291"/>
    </row>
    <row r="345" customFormat="false" ht="12.75" hidden="false" customHeight="true" outlineLevel="0" collapsed="false">
      <c r="A345" s="330"/>
      <c r="B345" s="342"/>
      <c r="C345" s="127"/>
      <c r="D345" s="127"/>
      <c r="E345" s="127"/>
      <c r="F345" s="127"/>
      <c r="G345" s="127"/>
      <c r="H345" s="127"/>
      <c r="I345" s="127"/>
      <c r="J345" s="127"/>
      <c r="K345" s="127"/>
      <c r="L345" s="149"/>
      <c r="M345" s="127"/>
      <c r="N345" s="125"/>
      <c r="O345" s="127"/>
      <c r="P345" s="127"/>
      <c r="Q345" s="127"/>
      <c r="R345" s="127"/>
      <c r="S345" s="127"/>
      <c r="T345" s="127"/>
      <c r="U345" s="311"/>
      <c r="V345" s="125"/>
      <c r="W345" s="324"/>
      <c r="X345" s="324"/>
      <c r="Y345" s="291"/>
    </row>
    <row r="346" customFormat="false" ht="12.75" hidden="false" customHeight="true" outlineLevel="0" collapsed="false">
      <c r="A346" s="154" t="s">
        <v>613</v>
      </c>
      <c r="B346" s="154"/>
      <c r="C346" s="143" t="n">
        <f aca="false">SUM(C345:C345)</f>
        <v>0</v>
      </c>
      <c r="D346" s="143" t="n">
        <f aca="false">SUM(D345:D345)</f>
        <v>0</v>
      </c>
      <c r="E346" s="143" t="n">
        <f aca="false">SUM(E345:E345)</f>
        <v>0</v>
      </c>
      <c r="F346" s="143" t="n">
        <f aca="false">SUM(F345:F345)</f>
        <v>0</v>
      </c>
      <c r="G346" s="143" t="n">
        <f aca="false">SUM(G345:G345)</f>
        <v>0</v>
      </c>
      <c r="H346" s="143" t="n">
        <f aca="false">SUM(H345:H345)</f>
        <v>0</v>
      </c>
      <c r="I346" s="143" t="n">
        <f aca="false">SUM(I345:I345)</f>
        <v>0</v>
      </c>
      <c r="J346" s="143" t="n">
        <f aca="false">SUM(J345:J345)</f>
        <v>0</v>
      </c>
      <c r="K346" s="143" t="n">
        <f aca="false">SUM(K345:K345)</f>
        <v>0</v>
      </c>
      <c r="L346" s="143" t="n">
        <f aca="false">SUM(L345:L345)</f>
        <v>0</v>
      </c>
      <c r="M346" s="143" t="n">
        <f aca="false">SUM(M345:M345)</f>
        <v>0</v>
      </c>
      <c r="N346" s="143" t="n">
        <f aca="false">SUM(N345:N345)</f>
        <v>0</v>
      </c>
      <c r="O346" s="143" t="n">
        <f aca="false">SUM(O345:O345)</f>
        <v>0</v>
      </c>
      <c r="P346" s="143" t="n">
        <f aca="false">SUM(P345:P345)</f>
        <v>0</v>
      </c>
      <c r="Q346" s="143" t="n">
        <f aca="false">SUM(Q345:Q345)</f>
        <v>0</v>
      </c>
      <c r="R346" s="143" t="n">
        <f aca="false">SUM(R345:R345)</f>
        <v>0</v>
      </c>
      <c r="S346" s="143" t="n">
        <f aca="false">SUM(S345:S345)</f>
        <v>0</v>
      </c>
      <c r="T346" s="143" t="n">
        <f aca="false">SUM(T345:T345)</f>
        <v>0</v>
      </c>
      <c r="U346" s="143" t="n">
        <f aca="false">SUM(U345:U345)</f>
        <v>0</v>
      </c>
      <c r="V346" s="165"/>
    </row>
    <row r="347" customFormat="false" ht="12.75" hidden="false" customHeight="true" outlineLevel="0" collapsed="false">
      <c r="A347" s="164" t="s">
        <v>614</v>
      </c>
      <c r="B347" s="164"/>
      <c r="C347" s="139" t="n">
        <f aca="false">C342+C344+C346</f>
        <v>0</v>
      </c>
      <c r="D347" s="139" t="n">
        <f aca="false">D342+D344+D346</f>
        <v>0</v>
      </c>
      <c r="E347" s="139" t="n">
        <f aca="false">E342+E344+E346</f>
        <v>0</v>
      </c>
      <c r="F347" s="139" t="n">
        <f aca="false">F342+F344+F346</f>
        <v>0</v>
      </c>
      <c r="G347" s="139" t="n">
        <f aca="false">G342+G344+G346</f>
        <v>0</v>
      </c>
      <c r="H347" s="139" t="n">
        <f aca="false">H342+H344+H346</f>
        <v>0</v>
      </c>
      <c r="I347" s="139" t="n">
        <f aca="false">I342+I344+I346</f>
        <v>0</v>
      </c>
      <c r="J347" s="139" t="n">
        <f aca="false">J342+J344+J346</f>
        <v>0</v>
      </c>
      <c r="K347" s="139" t="n">
        <f aca="false">K342+K344+K346</f>
        <v>0</v>
      </c>
      <c r="L347" s="139" t="n">
        <f aca="false">L342+L344+L346</f>
        <v>0</v>
      </c>
      <c r="M347" s="139" t="n">
        <f aca="false">M342+M344+M346</f>
        <v>0</v>
      </c>
      <c r="N347" s="139" t="n">
        <f aca="false">N342+N344+N346</f>
        <v>0</v>
      </c>
      <c r="O347" s="139" t="n">
        <f aca="false">O342+O344+O346</f>
        <v>0</v>
      </c>
      <c r="P347" s="139" t="n">
        <f aca="false">P342+P344+P346</f>
        <v>0</v>
      </c>
      <c r="Q347" s="139" t="n">
        <f aca="false">Q342+Q344+Q346</f>
        <v>0</v>
      </c>
      <c r="R347" s="139" t="n">
        <f aca="false">R342+R344+R346</f>
        <v>0</v>
      </c>
      <c r="S347" s="139" t="n">
        <f aca="false">S342+S344+S346</f>
        <v>0</v>
      </c>
      <c r="T347" s="139" t="n">
        <f aca="false">T342+T344+T346</f>
        <v>0</v>
      </c>
      <c r="U347" s="233" t="n">
        <f aca="false">U342+U344+U346</f>
        <v>0</v>
      </c>
      <c r="V347" s="167"/>
    </row>
    <row r="348" customFormat="false" ht="12.75" hidden="false" customHeight="true" outlineLevel="0" collapsed="false">
      <c r="A348" s="320"/>
      <c r="B348" s="320"/>
      <c r="C348" s="343"/>
      <c r="D348" s="344"/>
      <c r="E348" s="344"/>
      <c r="F348" s="344"/>
      <c r="G348" s="344"/>
      <c r="H348" s="344"/>
      <c r="I348" s="344"/>
      <c r="J348" s="344"/>
      <c r="K348" s="293"/>
      <c r="L348" s="293"/>
      <c r="M348" s="293"/>
      <c r="N348" s="293"/>
      <c r="O348" s="293"/>
      <c r="P348" s="293"/>
      <c r="Q348" s="293"/>
      <c r="R348" s="293"/>
      <c r="S348" s="293"/>
      <c r="T348" s="293"/>
      <c r="U348" s="345"/>
      <c r="V348" s="346"/>
    </row>
    <row r="349" s="7" customFormat="true" ht="12.75" hidden="false" customHeight="true" outlineLevel="0" collapsed="false">
      <c r="C349" s="185"/>
      <c r="D349" s="337"/>
      <c r="E349" s="337"/>
      <c r="F349" s="337"/>
      <c r="G349" s="337"/>
      <c r="H349" s="337"/>
      <c r="I349" s="337"/>
      <c r="J349" s="337"/>
      <c r="K349" s="120"/>
      <c r="L349" s="120"/>
      <c r="M349" s="120"/>
      <c r="N349" s="120"/>
      <c r="O349" s="120"/>
      <c r="P349" s="120"/>
      <c r="Q349" s="120"/>
      <c r="R349" s="120"/>
      <c r="S349" s="120"/>
      <c r="T349" s="120"/>
      <c r="U349" s="120"/>
      <c r="V349" s="186"/>
      <c r="W349" s="123"/>
      <c r="X349" s="123"/>
    </row>
    <row r="350" customFormat="false" ht="12.75" hidden="false" customHeight="false" outlineLevel="0" collapsed="false">
      <c r="T350" s="7"/>
      <c r="V350" s="7"/>
    </row>
    <row r="351" customFormat="false" ht="12.75" hidden="false" customHeight="false" outlineLevel="0" collapsed="false">
      <c r="T351" s="7"/>
      <c r="V351" s="7"/>
    </row>
    <row r="352" customFormat="false" ht="12.75" hidden="false" customHeight="false" outlineLevel="0" collapsed="false">
      <c r="T352" s="7"/>
      <c r="V352" s="7"/>
    </row>
    <row r="353" customFormat="false" ht="12.75" hidden="false" customHeight="false" outlineLevel="0" collapsed="false">
      <c r="T353" s="7"/>
      <c r="V353" s="7"/>
    </row>
    <row r="354" customFormat="false" ht="12.75" hidden="false" customHeight="false" outlineLevel="0" collapsed="false">
      <c r="T354" s="7"/>
      <c r="V354" s="7"/>
    </row>
    <row r="355" customFormat="false" ht="12.75" hidden="false" customHeight="false" outlineLevel="0" collapsed="false">
      <c r="T355" s="7"/>
      <c r="V355" s="7"/>
    </row>
    <row r="356" customFormat="false" ht="12.75" hidden="false" customHeight="false" outlineLevel="0" collapsed="false">
      <c r="T356" s="7"/>
      <c r="V356" s="7"/>
    </row>
    <row r="357" customFormat="false" ht="12.75" hidden="false" customHeight="false" outlineLevel="0" collapsed="false">
      <c r="T357" s="7"/>
      <c r="V357" s="7"/>
    </row>
    <row r="358" customFormat="false" ht="12.75" hidden="false" customHeight="false" outlineLevel="0" collapsed="false">
      <c r="T358" s="7"/>
      <c r="V358" s="7"/>
    </row>
    <row r="359" customFormat="false" ht="12.75" hidden="false" customHeight="false" outlineLevel="0" collapsed="false">
      <c r="T359" s="7"/>
      <c r="V359" s="7"/>
    </row>
    <row r="360" customFormat="false" ht="12.75" hidden="false" customHeight="false" outlineLevel="0" collapsed="false">
      <c r="T360" s="7"/>
      <c r="V360" s="7"/>
    </row>
    <row r="361" customFormat="false" ht="12.75" hidden="false" customHeight="false" outlineLevel="0" collapsed="false">
      <c r="T361" s="7"/>
      <c r="V361" s="7"/>
    </row>
    <row r="362" customFormat="false" ht="12.75" hidden="false" customHeight="false" outlineLevel="0" collapsed="false">
      <c r="T362" s="7"/>
      <c r="V362" s="7"/>
    </row>
    <row r="363" customFormat="false" ht="12.75" hidden="false" customHeight="false" outlineLevel="0" collapsed="false">
      <c r="T363" s="7"/>
      <c r="V363" s="7"/>
    </row>
    <row r="364" customFormat="false" ht="12.75" hidden="false" customHeight="false" outlineLevel="0" collapsed="false">
      <c r="T364" s="7"/>
      <c r="V364" s="7"/>
    </row>
    <row r="365" customFormat="false" ht="12.75" hidden="false" customHeight="false" outlineLevel="0" collapsed="false">
      <c r="T365" s="7"/>
      <c r="V365" s="7"/>
    </row>
    <row r="366" customFormat="false" ht="12.75" hidden="false" customHeight="false" outlineLevel="0" collapsed="false">
      <c r="T366" s="7"/>
      <c r="V366" s="7"/>
    </row>
    <row r="367" customFormat="false" ht="12.75" hidden="false" customHeight="false" outlineLevel="0" collapsed="false">
      <c r="T367" s="7"/>
      <c r="V367" s="7"/>
    </row>
    <row r="368" customFormat="false" ht="12.75" hidden="false" customHeight="false" outlineLevel="0" collapsed="false">
      <c r="T368" s="7"/>
      <c r="V368" s="7"/>
    </row>
    <row r="369" customFormat="false" ht="12.75" hidden="false" customHeight="false" outlineLevel="0" collapsed="false">
      <c r="T369" s="7"/>
      <c r="V369" s="7"/>
    </row>
    <row r="370" customFormat="false" ht="12.75" hidden="false" customHeight="false" outlineLevel="0" collapsed="false">
      <c r="T370" s="7"/>
      <c r="V370" s="7"/>
    </row>
    <row r="371" customFormat="false" ht="12.75" hidden="false" customHeight="false" outlineLevel="0" collapsed="false">
      <c r="T371" s="7"/>
      <c r="V371" s="7"/>
    </row>
    <row r="372" customFormat="false" ht="12.75" hidden="false" customHeight="false" outlineLevel="0" collapsed="false">
      <c r="T372" s="7"/>
      <c r="V372" s="7"/>
    </row>
    <row r="373" customFormat="false" ht="12.75" hidden="false" customHeight="false" outlineLevel="0" collapsed="false">
      <c r="T373" s="7"/>
      <c r="V373" s="7"/>
    </row>
    <row r="374" customFormat="false" ht="12.75" hidden="false" customHeight="false" outlineLevel="0" collapsed="false">
      <c r="T374" s="7"/>
      <c r="V374" s="7"/>
    </row>
    <row r="375" customFormat="false" ht="12.75" hidden="false" customHeight="false" outlineLevel="0" collapsed="false">
      <c r="T375" s="7"/>
      <c r="V375" s="7"/>
    </row>
    <row r="376" customFormat="false" ht="12.75" hidden="false" customHeight="false" outlineLevel="0" collapsed="false">
      <c r="T376" s="7"/>
      <c r="V376" s="7"/>
    </row>
    <row r="377" customFormat="false" ht="12.75" hidden="false" customHeight="false" outlineLevel="0" collapsed="false">
      <c r="T377" s="7"/>
      <c r="V377" s="7"/>
    </row>
    <row r="378" customFormat="false" ht="12.75" hidden="false" customHeight="false" outlineLevel="0" collapsed="false">
      <c r="T378" s="7"/>
      <c r="V378" s="7"/>
    </row>
    <row r="379" customFormat="false" ht="12.75" hidden="false" customHeight="false" outlineLevel="0" collapsed="false">
      <c r="T379" s="7"/>
      <c r="V379" s="7"/>
    </row>
    <row r="380" customFormat="false" ht="12.75" hidden="false" customHeight="false" outlineLevel="0" collapsed="false">
      <c r="T380" s="7"/>
      <c r="V380" s="7"/>
    </row>
    <row r="381" customFormat="false" ht="12.75" hidden="false" customHeight="false" outlineLevel="0" collapsed="false">
      <c r="T381" s="7"/>
      <c r="V381" s="7"/>
    </row>
    <row r="382" customFormat="false" ht="12.75" hidden="false" customHeight="false" outlineLevel="0" collapsed="false">
      <c r="T382" s="7"/>
      <c r="V382" s="7"/>
    </row>
    <row r="383" customFormat="false" ht="12.75" hidden="false" customHeight="false" outlineLevel="0" collapsed="false">
      <c r="T383" s="7"/>
      <c r="V383" s="7"/>
    </row>
    <row r="384" customFormat="false" ht="12.75" hidden="false" customHeight="false" outlineLevel="0" collapsed="false">
      <c r="T384" s="7"/>
      <c r="V384" s="7"/>
    </row>
    <row r="385" customFormat="false" ht="12.75" hidden="false" customHeight="false" outlineLevel="0" collapsed="false">
      <c r="T385" s="7"/>
      <c r="V385" s="7"/>
    </row>
    <row r="386" customFormat="false" ht="12.75" hidden="false" customHeight="false" outlineLevel="0" collapsed="false">
      <c r="T386" s="7"/>
      <c r="V386" s="7"/>
    </row>
    <row r="387" customFormat="false" ht="12.75" hidden="false" customHeight="false" outlineLevel="0" collapsed="false">
      <c r="T387" s="7"/>
      <c r="V387" s="7"/>
    </row>
    <row r="388" customFormat="false" ht="12.75" hidden="false" customHeight="false" outlineLevel="0" collapsed="false">
      <c r="T388" s="7"/>
      <c r="V388" s="7"/>
    </row>
    <row r="389" customFormat="false" ht="12.75" hidden="false" customHeight="false" outlineLevel="0" collapsed="false">
      <c r="T389" s="7"/>
      <c r="V389" s="7"/>
    </row>
    <row r="390" customFormat="false" ht="12.75" hidden="false" customHeight="false" outlineLevel="0" collapsed="false">
      <c r="T390" s="7"/>
      <c r="V390" s="7"/>
    </row>
    <row r="391" customFormat="false" ht="12.75" hidden="false" customHeight="false" outlineLevel="0" collapsed="false">
      <c r="T391" s="7"/>
      <c r="V391" s="7"/>
    </row>
    <row r="392" customFormat="false" ht="12.75" hidden="false" customHeight="false" outlineLevel="0" collapsed="false">
      <c r="T392" s="7"/>
      <c r="V392" s="7"/>
    </row>
    <row r="393" customFormat="false" ht="12.75" hidden="false" customHeight="false" outlineLevel="0" collapsed="false">
      <c r="T393" s="7"/>
      <c r="V393" s="7"/>
    </row>
    <row r="394" customFormat="false" ht="12.75" hidden="false" customHeight="false" outlineLevel="0" collapsed="false">
      <c r="T394" s="7"/>
      <c r="V394" s="7"/>
    </row>
    <row r="395" customFormat="false" ht="12.75" hidden="false" customHeight="false" outlineLevel="0" collapsed="false">
      <c r="T395" s="7"/>
      <c r="V395" s="7"/>
    </row>
    <row r="396" customFormat="false" ht="12.75" hidden="false" customHeight="false" outlineLevel="0" collapsed="false">
      <c r="T396" s="7"/>
      <c r="V396" s="7"/>
    </row>
    <row r="397" customFormat="false" ht="12.75" hidden="false" customHeight="false" outlineLevel="0" collapsed="false">
      <c r="T397" s="7"/>
      <c r="V397" s="7"/>
    </row>
    <row r="398" customFormat="false" ht="12.75" hidden="false" customHeight="false" outlineLevel="0" collapsed="false">
      <c r="T398" s="7"/>
      <c r="V398" s="7"/>
    </row>
    <row r="399" customFormat="false" ht="12.75" hidden="false" customHeight="false" outlineLevel="0" collapsed="false">
      <c r="T399" s="7"/>
      <c r="V399" s="7"/>
    </row>
    <row r="400" customFormat="false" ht="12.75" hidden="false" customHeight="false" outlineLevel="0" collapsed="false">
      <c r="T400" s="7"/>
      <c r="V400" s="7"/>
    </row>
    <row r="401" customFormat="false" ht="12.75" hidden="false" customHeight="false" outlineLevel="0" collapsed="false">
      <c r="T401" s="7"/>
      <c r="V401" s="7"/>
    </row>
    <row r="402" customFormat="false" ht="12.75" hidden="false" customHeight="false" outlineLevel="0" collapsed="false">
      <c r="T402" s="7"/>
      <c r="V402" s="7"/>
    </row>
    <row r="403" customFormat="false" ht="12.75" hidden="false" customHeight="false" outlineLevel="0" collapsed="false">
      <c r="T403" s="7"/>
      <c r="V403" s="7"/>
    </row>
    <row r="404" customFormat="false" ht="12.75" hidden="false" customHeight="false" outlineLevel="0" collapsed="false">
      <c r="T404" s="7"/>
      <c r="V404" s="7"/>
    </row>
    <row r="405" customFormat="false" ht="12.75" hidden="false" customHeight="false" outlineLevel="0" collapsed="false">
      <c r="T405" s="7"/>
      <c r="V405" s="7"/>
    </row>
    <row r="406" customFormat="false" ht="12.75" hidden="false" customHeight="false" outlineLevel="0" collapsed="false">
      <c r="T406" s="7"/>
      <c r="V406" s="7"/>
    </row>
    <row r="407" customFormat="false" ht="12.75" hidden="false" customHeight="false" outlineLevel="0" collapsed="false">
      <c r="T407" s="7"/>
      <c r="V407" s="7"/>
    </row>
    <row r="408" customFormat="false" ht="12.75" hidden="false" customHeight="false" outlineLevel="0" collapsed="false">
      <c r="T408" s="7"/>
      <c r="V408" s="7"/>
    </row>
    <row r="409" customFormat="false" ht="12.75" hidden="false" customHeight="false" outlineLevel="0" collapsed="false">
      <c r="T409" s="7"/>
      <c r="V409" s="7"/>
    </row>
    <row r="410" customFormat="false" ht="12.75" hidden="false" customHeight="false" outlineLevel="0" collapsed="false">
      <c r="T410" s="7"/>
      <c r="V410" s="7"/>
    </row>
    <row r="411" customFormat="false" ht="12.75" hidden="false" customHeight="false" outlineLevel="0" collapsed="false">
      <c r="T411" s="7"/>
      <c r="V411" s="7"/>
    </row>
    <row r="412" customFormat="false" ht="12.75" hidden="false" customHeight="false" outlineLevel="0" collapsed="false">
      <c r="T412" s="7"/>
      <c r="V412" s="7"/>
    </row>
    <row r="413" customFormat="false" ht="12.75" hidden="false" customHeight="false" outlineLevel="0" collapsed="false">
      <c r="T413" s="7"/>
      <c r="V413" s="7"/>
    </row>
    <row r="414" customFormat="false" ht="12.75" hidden="false" customHeight="false" outlineLevel="0" collapsed="false">
      <c r="T414" s="7"/>
      <c r="V414" s="7"/>
    </row>
    <row r="415" customFormat="false" ht="12.75" hidden="false" customHeight="false" outlineLevel="0" collapsed="false">
      <c r="T415" s="7"/>
      <c r="V415" s="7"/>
    </row>
    <row r="416" customFormat="false" ht="12.75" hidden="false" customHeight="false" outlineLevel="0" collapsed="false">
      <c r="T416" s="7"/>
      <c r="V416" s="7"/>
    </row>
    <row r="417" customFormat="false" ht="12.75" hidden="false" customHeight="false" outlineLevel="0" collapsed="false">
      <c r="T417" s="7"/>
      <c r="V417" s="7"/>
    </row>
    <row r="418" customFormat="false" ht="12.75" hidden="false" customHeight="false" outlineLevel="0" collapsed="false">
      <c r="T418" s="7"/>
      <c r="V418" s="7"/>
    </row>
    <row r="419" customFormat="false" ht="12.75" hidden="false" customHeight="false" outlineLevel="0" collapsed="false">
      <c r="T419" s="7"/>
      <c r="V419" s="7"/>
    </row>
    <row r="420" customFormat="false" ht="12.75" hidden="false" customHeight="false" outlineLevel="0" collapsed="false">
      <c r="T420" s="7"/>
      <c r="V420" s="7"/>
    </row>
    <row r="421" customFormat="false" ht="12.75" hidden="false" customHeight="false" outlineLevel="0" collapsed="false">
      <c r="T421" s="7"/>
      <c r="V421" s="7"/>
    </row>
    <row r="422" customFormat="false" ht="12.75" hidden="false" customHeight="false" outlineLevel="0" collapsed="false">
      <c r="T422" s="7"/>
      <c r="V422" s="7"/>
    </row>
    <row r="423" customFormat="false" ht="12.75" hidden="false" customHeight="false" outlineLevel="0" collapsed="false">
      <c r="T423" s="7"/>
      <c r="V423" s="7"/>
    </row>
    <row r="424" customFormat="false" ht="12.75" hidden="false" customHeight="false" outlineLevel="0" collapsed="false">
      <c r="T424" s="7"/>
      <c r="V424" s="7"/>
    </row>
    <row r="425" customFormat="false" ht="12.75" hidden="false" customHeight="false" outlineLevel="0" collapsed="false">
      <c r="T425" s="7"/>
      <c r="V425" s="7"/>
    </row>
    <row r="426" customFormat="false" ht="12.75" hidden="false" customHeight="false" outlineLevel="0" collapsed="false">
      <c r="T426" s="7"/>
      <c r="V426" s="7"/>
    </row>
    <row r="427" customFormat="false" ht="12.75" hidden="false" customHeight="false" outlineLevel="0" collapsed="false">
      <c r="T427" s="7"/>
      <c r="V427" s="7"/>
    </row>
    <row r="428" customFormat="false" ht="12.75" hidden="false" customHeight="false" outlineLevel="0" collapsed="false">
      <c r="T428" s="7"/>
      <c r="V428" s="7"/>
    </row>
    <row r="429" customFormat="false" ht="12.75" hidden="false" customHeight="false" outlineLevel="0" collapsed="false">
      <c r="T429" s="7"/>
      <c r="V429" s="7"/>
    </row>
    <row r="430" customFormat="false" ht="12.75" hidden="false" customHeight="false" outlineLevel="0" collapsed="false">
      <c r="T430" s="7"/>
      <c r="V430" s="7"/>
    </row>
    <row r="431" customFormat="false" ht="12.75" hidden="false" customHeight="false" outlineLevel="0" collapsed="false">
      <c r="T431" s="7"/>
      <c r="V431" s="7"/>
    </row>
    <row r="432" customFormat="false" ht="12.75" hidden="false" customHeight="false" outlineLevel="0" collapsed="false">
      <c r="T432" s="7"/>
      <c r="V432" s="7"/>
    </row>
    <row r="433" customFormat="false" ht="12.75" hidden="false" customHeight="false" outlineLevel="0" collapsed="false">
      <c r="T433" s="7"/>
      <c r="V433" s="7"/>
    </row>
    <row r="434" customFormat="false" ht="12.75" hidden="false" customHeight="false" outlineLevel="0" collapsed="false">
      <c r="T434" s="7"/>
      <c r="V434" s="7"/>
    </row>
    <row r="435" customFormat="false" ht="12.75" hidden="false" customHeight="false" outlineLevel="0" collapsed="false">
      <c r="T435" s="7"/>
      <c r="V435" s="7"/>
    </row>
    <row r="436" customFormat="false" ht="12.75" hidden="false" customHeight="false" outlineLevel="0" collapsed="false">
      <c r="T436" s="7"/>
      <c r="V436" s="7"/>
    </row>
    <row r="437" customFormat="false" ht="12.75" hidden="false" customHeight="false" outlineLevel="0" collapsed="false">
      <c r="T437" s="7"/>
      <c r="V437" s="7"/>
    </row>
    <row r="438" customFormat="false" ht="12.75" hidden="false" customHeight="false" outlineLevel="0" collapsed="false">
      <c r="T438" s="7"/>
      <c r="V438" s="7"/>
    </row>
    <row r="439" customFormat="false" ht="12.75" hidden="false" customHeight="false" outlineLevel="0" collapsed="false">
      <c r="T439" s="7"/>
      <c r="V439" s="7"/>
    </row>
    <row r="440" customFormat="false" ht="12.75" hidden="false" customHeight="false" outlineLevel="0" collapsed="false">
      <c r="T440" s="7"/>
      <c r="V440" s="7"/>
    </row>
    <row r="441" customFormat="false" ht="12.75" hidden="false" customHeight="false" outlineLevel="0" collapsed="false">
      <c r="T441" s="7"/>
      <c r="V441" s="7"/>
    </row>
    <row r="442" customFormat="false" ht="12.75" hidden="false" customHeight="false" outlineLevel="0" collapsed="false">
      <c r="T442" s="7"/>
      <c r="V442" s="7"/>
    </row>
    <row r="443" customFormat="false" ht="12.75" hidden="false" customHeight="false" outlineLevel="0" collapsed="false">
      <c r="T443" s="7"/>
      <c r="V443" s="7"/>
    </row>
    <row r="444" customFormat="false" ht="12.75" hidden="false" customHeight="false" outlineLevel="0" collapsed="false">
      <c r="T444" s="7"/>
      <c r="V444" s="7"/>
    </row>
    <row r="445" customFormat="false" ht="12.75" hidden="false" customHeight="false" outlineLevel="0" collapsed="false">
      <c r="T445" s="7"/>
      <c r="V445" s="7"/>
    </row>
    <row r="446" customFormat="false" ht="12.75" hidden="false" customHeight="false" outlineLevel="0" collapsed="false">
      <c r="T446" s="7"/>
      <c r="V446" s="7"/>
    </row>
    <row r="447" customFormat="false" ht="12.75" hidden="false" customHeight="false" outlineLevel="0" collapsed="false">
      <c r="T447" s="7"/>
      <c r="V447" s="7"/>
    </row>
    <row r="448" customFormat="false" ht="12.75" hidden="false" customHeight="false" outlineLevel="0" collapsed="false">
      <c r="T448" s="7"/>
      <c r="V448" s="7"/>
    </row>
    <row r="449" customFormat="false" ht="12.75" hidden="false" customHeight="false" outlineLevel="0" collapsed="false">
      <c r="T449" s="7"/>
      <c r="V449" s="7"/>
    </row>
    <row r="450" customFormat="false" ht="12.75" hidden="false" customHeight="false" outlineLevel="0" collapsed="false">
      <c r="T450" s="7"/>
      <c r="V450" s="7"/>
    </row>
    <row r="451" customFormat="false" ht="12.75" hidden="false" customHeight="false" outlineLevel="0" collapsed="false">
      <c r="T451" s="7"/>
      <c r="V451" s="7"/>
    </row>
    <row r="452" customFormat="false" ht="12.75" hidden="false" customHeight="false" outlineLevel="0" collapsed="false">
      <c r="T452" s="7"/>
      <c r="V452" s="7"/>
    </row>
    <row r="453" customFormat="false" ht="12.75" hidden="false" customHeight="false" outlineLevel="0" collapsed="false">
      <c r="T453" s="7"/>
      <c r="V453" s="7"/>
    </row>
    <row r="454" customFormat="false" ht="12.75" hidden="false" customHeight="false" outlineLevel="0" collapsed="false">
      <c r="T454" s="7"/>
      <c r="V454" s="7"/>
    </row>
    <row r="455" customFormat="false" ht="12.75" hidden="false" customHeight="false" outlineLevel="0" collapsed="false">
      <c r="T455" s="7"/>
      <c r="V455" s="7"/>
    </row>
    <row r="456" customFormat="false" ht="12.75" hidden="false" customHeight="false" outlineLevel="0" collapsed="false">
      <c r="T456" s="7"/>
      <c r="V456" s="7"/>
    </row>
    <row r="457" customFormat="false" ht="12.75" hidden="false" customHeight="false" outlineLevel="0" collapsed="false">
      <c r="T457" s="7"/>
      <c r="V457" s="7"/>
    </row>
    <row r="458" customFormat="false" ht="12.75" hidden="false" customHeight="false" outlineLevel="0" collapsed="false">
      <c r="T458" s="7"/>
      <c r="V458" s="7"/>
    </row>
    <row r="459" customFormat="false" ht="12.75" hidden="false" customHeight="false" outlineLevel="0" collapsed="false">
      <c r="T459" s="7"/>
      <c r="V459" s="7"/>
    </row>
    <row r="460" customFormat="false" ht="12.75" hidden="false" customHeight="false" outlineLevel="0" collapsed="false">
      <c r="T460" s="7"/>
      <c r="V460" s="7"/>
    </row>
    <row r="461" customFormat="false" ht="12.75" hidden="false" customHeight="false" outlineLevel="0" collapsed="false">
      <c r="T461" s="7"/>
      <c r="V461" s="7"/>
    </row>
    <row r="462" customFormat="false" ht="12.75" hidden="false" customHeight="false" outlineLevel="0" collapsed="false">
      <c r="T462" s="7"/>
      <c r="V462" s="7"/>
    </row>
    <row r="463" customFormat="false" ht="12.75" hidden="false" customHeight="false" outlineLevel="0" collapsed="false">
      <c r="T463" s="7"/>
      <c r="V463" s="7"/>
    </row>
    <row r="464" customFormat="false" ht="12.75" hidden="false" customHeight="false" outlineLevel="0" collapsed="false">
      <c r="T464" s="7"/>
      <c r="V464" s="7"/>
    </row>
    <row r="465" customFormat="false" ht="12.75" hidden="false" customHeight="false" outlineLevel="0" collapsed="false">
      <c r="T465" s="7"/>
      <c r="V465" s="7"/>
    </row>
    <row r="466" customFormat="false" ht="12.75" hidden="false" customHeight="false" outlineLevel="0" collapsed="false">
      <c r="T466" s="7"/>
      <c r="V466" s="7"/>
    </row>
    <row r="467" customFormat="false" ht="12.75" hidden="false" customHeight="false" outlineLevel="0" collapsed="false">
      <c r="T467" s="7"/>
      <c r="V467" s="7"/>
    </row>
    <row r="468" customFormat="false" ht="12.75" hidden="false" customHeight="false" outlineLevel="0" collapsed="false">
      <c r="T468" s="7"/>
      <c r="V468" s="7"/>
    </row>
    <row r="469" customFormat="false" ht="12.75" hidden="false" customHeight="false" outlineLevel="0" collapsed="false">
      <c r="T469" s="7"/>
      <c r="V469" s="7"/>
    </row>
    <row r="470" customFormat="false" ht="12.75" hidden="false" customHeight="false" outlineLevel="0" collapsed="false">
      <c r="T470" s="7"/>
      <c r="V470" s="7"/>
    </row>
    <row r="471" customFormat="false" ht="12.75" hidden="false" customHeight="false" outlineLevel="0" collapsed="false">
      <c r="T471" s="7"/>
      <c r="V471" s="7"/>
    </row>
    <row r="472" customFormat="false" ht="12.75" hidden="false" customHeight="false" outlineLevel="0" collapsed="false">
      <c r="T472" s="7"/>
      <c r="V472" s="7"/>
    </row>
    <row r="473" customFormat="false" ht="12.75" hidden="false" customHeight="false" outlineLevel="0" collapsed="false">
      <c r="T473" s="7"/>
      <c r="V473" s="7"/>
    </row>
    <row r="474" customFormat="false" ht="12.75" hidden="false" customHeight="false" outlineLevel="0" collapsed="false">
      <c r="T474" s="7"/>
      <c r="V474" s="7"/>
    </row>
    <row r="475" customFormat="false" ht="12.75" hidden="false" customHeight="false" outlineLevel="0" collapsed="false">
      <c r="T475" s="7"/>
      <c r="V475" s="7"/>
    </row>
    <row r="476" customFormat="false" ht="12.75" hidden="false" customHeight="false" outlineLevel="0" collapsed="false">
      <c r="T476" s="7"/>
      <c r="V476" s="7"/>
    </row>
    <row r="477" customFormat="false" ht="12.75" hidden="false" customHeight="false" outlineLevel="0" collapsed="false">
      <c r="T477" s="7"/>
      <c r="V477" s="7"/>
    </row>
    <row r="478" customFormat="false" ht="12.75" hidden="false" customHeight="false" outlineLevel="0" collapsed="false">
      <c r="T478" s="7"/>
      <c r="V478" s="7"/>
    </row>
    <row r="479" customFormat="false" ht="12.75" hidden="false" customHeight="false" outlineLevel="0" collapsed="false">
      <c r="T479" s="7"/>
      <c r="V479" s="7"/>
    </row>
    <row r="480" customFormat="false" ht="12.75" hidden="false" customHeight="false" outlineLevel="0" collapsed="false">
      <c r="T480" s="7"/>
      <c r="V480" s="7"/>
    </row>
    <row r="481" customFormat="false" ht="12.75" hidden="false" customHeight="false" outlineLevel="0" collapsed="false">
      <c r="T481" s="7"/>
      <c r="V481" s="7"/>
    </row>
    <row r="482" customFormat="false" ht="12.75" hidden="false" customHeight="false" outlineLevel="0" collapsed="false">
      <c r="T482" s="7"/>
      <c r="V482" s="7"/>
    </row>
    <row r="483" customFormat="false" ht="12.75" hidden="false" customHeight="false" outlineLevel="0" collapsed="false">
      <c r="T483" s="7"/>
      <c r="V483" s="7"/>
    </row>
    <row r="484" customFormat="false" ht="12.75" hidden="false" customHeight="false" outlineLevel="0" collapsed="false">
      <c r="T484" s="7"/>
      <c r="V484" s="7"/>
    </row>
    <row r="485" customFormat="false" ht="12.75" hidden="false" customHeight="false" outlineLevel="0" collapsed="false">
      <c r="T485" s="7"/>
      <c r="V485" s="7"/>
    </row>
    <row r="486" customFormat="false" ht="12.75" hidden="false" customHeight="false" outlineLevel="0" collapsed="false">
      <c r="T486" s="7"/>
      <c r="V486" s="7"/>
    </row>
    <row r="487" customFormat="false" ht="12.75" hidden="false" customHeight="false" outlineLevel="0" collapsed="false">
      <c r="T487" s="7"/>
      <c r="V487" s="7"/>
    </row>
    <row r="488" customFormat="false" ht="12.75" hidden="false" customHeight="false" outlineLevel="0" collapsed="false">
      <c r="T488" s="7"/>
      <c r="V488" s="7"/>
    </row>
    <row r="489" customFormat="false" ht="12.75" hidden="false" customHeight="false" outlineLevel="0" collapsed="false">
      <c r="T489" s="7"/>
      <c r="V489" s="7"/>
    </row>
    <row r="490" customFormat="false" ht="12.75" hidden="false" customHeight="false" outlineLevel="0" collapsed="false">
      <c r="T490" s="7"/>
      <c r="V490" s="7"/>
    </row>
    <row r="491" customFormat="false" ht="12.75" hidden="false" customHeight="false" outlineLevel="0" collapsed="false">
      <c r="T491" s="7"/>
      <c r="V491" s="7"/>
    </row>
    <row r="492" customFormat="false" ht="12.75" hidden="false" customHeight="false" outlineLevel="0" collapsed="false">
      <c r="T492" s="7"/>
      <c r="V492" s="7"/>
    </row>
    <row r="493" customFormat="false" ht="12.75" hidden="false" customHeight="false" outlineLevel="0" collapsed="false">
      <c r="T493" s="7"/>
      <c r="V493" s="7"/>
    </row>
    <row r="494" customFormat="false" ht="12.75" hidden="false" customHeight="false" outlineLevel="0" collapsed="false">
      <c r="T494" s="7"/>
      <c r="V494" s="7"/>
    </row>
    <row r="495" customFormat="false" ht="12.75" hidden="false" customHeight="false" outlineLevel="0" collapsed="false">
      <c r="T495" s="7"/>
      <c r="V495" s="7"/>
    </row>
    <row r="496" customFormat="false" ht="12.75" hidden="false" customHeight="false" outlineLevel="0" collapsed="false">
      <c r="T496" s="7"/>
      <c r="V496" s="7"/>
    </row>
    <row r="497" customFormat="false" ht="12.75" hidden="false" customHeight="false" outlineLevel="0" collapsed="false">
      <c r="T497" s="7"/>
      <c r="V497" s="7"/>
    </row>
    <row r="498" customFormat="false" ht="12.75" hidden="false" customHeight="false" outlineLevel="0" collapsed="false">
      <c r="T498" s="7"/>
      <c r="V498" s="7"/>
    </row>
    <row r="499" customFormat="false" ht="12.75" hidden="false" customHeight="false" outlineLevel="0" collapsed="false">
      <c r="T499" s="7"/>
      <c r="V499" s="7"/>
    </row>
    <row r="500" customFormat="false" ht="12.75" hidden="false" customHeight="false" outlineLevel="0" collapsed="false">
      <c r="T500" s="7"/>
      <c r="V500" s="7"/>
    </row>
    <row r="501" customFormat="false" ht="12.75" hidden="false" customHeight="false" outlineLevel="0" collapsed="false">
      <c r="T501" s="7"/>
      <c r="V501" s="7"/>
    </row>
    <row r="502" customFormat="false" ht="12.75" hidden="false" customHeight="false" outlineLevel="0" collapsed="false">
      <c r="T502" s="7"/>
      <c r="V502" s="7"/>
    </row>
    <row r="503" customFormat="false" ht="12.75" hidden="false" customHeight="false" outlineLevel="0" collapsed="false">
      <c r="T503" s="7"/>
      <c r="V503" s="7"/>
    </row>
    <row r="504" customFormat="false" ht="12.75" hidden="false" customHeight="false" outlineLevel="0" collapsed="false">
      <c r="T504" s="7"/>
      <c r="V504" s="7"/>
    </row>
    <row r="505" customFormat="false" ht="12.75" hidden="false" customHeight="false" outlineLevel="0" collapsed="false">
      <c r="T505" s="7"/>
      <c r="V505" s="7"/>
    </row>
    <row r="506" customFormat="false" ht="12.75" hidden="false" customHeight="false" outlineLevel="0" collapsed="false">
      <c r="T506" s="7"/>
      <c r="V506" s="7"/>
    </row>
    <row r="507" customFormat="false" ht="12.75" hidden="false" customHeight="false" outlineLevel="0" collapsed="false">
      <c r="T507" s="7"/>
      <c r="V507" s="7"/>
    </row>
    <row r="508" customFormat="false" ht="12.75" hidden="false" customHeight="false" outlineLevel="0" collapsed="false">
      <c r="T508" s="7"/>
      <c r="V508" s="7"/>
    </row>
    <row r="509" customFormat="false" ht="12.75" hidden="false" customHeight="false" outlineLevel="0" collapsed="false">
      <c r="T509" s="7"/>
      <c r="V509" s="7"/>
    </row>
    <row r="510" customFormat="false" ht="12.75" hidden="false" customHeight="false" outlineLevel="0" collapsed="false">
      <c r="T510" s="7"/>
      <c r="V510" s="7"/>
    </row>
    <row r="511" customFormat="false" ht="12.75" hidden="false" customHeight="false" outlineLevel="0" collapsed="false">
      <c r="T511" s="7"/>
      <c r="V511" s="7"/>
    </row>
    <row r="512" customFormat="false" ht="12.75" hidden="false" customHeight="false" outlineLevel="0" collapsed="false">
      <c r="T512" s="7"/>
      <c r="V512" s="7"/>
    </row>
    <row r="513" customFormat="false" ht="12.75" hidden="false" customHeight="false" outlineLevel="0" collapsed="false">
      <c r="T513" s="7"/>
      <c r="V513" s="7"/>
    </row>
    <row r="514" customFormat="false" ht="12.75" hidden="false" customHeight="false" outlineLevel="0" collapsed="false">
      <c r="T514" s="7"/>
      <c r="V514" s="7"/>
    </row>
    <row r="515" customFormat="false" ht="12.75" hidden="false" customHeight="false" outlineLevel="0" collapsed="false">
      <c r="T515" s="7"/>
      <c r="V515" s="7"/>
    </row>
    <row r="516" customFormat="false" ht="12.75" hidden="false" customHeight="false" outlineLevel="0" collapsed="false">
      <c r="T516" s="7"/>
      <c r="V516" s="7"/>
    </row>
    <row r="517" customFormat="false" ht="12.75" hidden="false" customHeight="false" outlineLevel="0" collapsed="false">
      <c r="T517" s="7"/>
      <c r="V517" s="7"/>
    </row>
    <row r="518" customFormat="false" ht="12.75" hidden="false" customHeight="false" outlineLevel="0" collapsed="false">
      <c r="T518" s="7"/>
      <c r="V518" s="7"/>
    </row>
    <row r="519" customFormat="false" ht="12.75" hidden="false" customHeight="false" outlineLevel="0" collapsed="false">
      <c r="T519" s="7"/>
      <c r="V519" s="7"/>
    </row>
    <row r="520" customFormat="false" ht="12.75" hidden="false" customHeight="false" outlineLevel="0" collapsed="false">
      <c r="T520" s="7"/>
      <c r="V520" s="7"/>
    </row>
    <row r="521" customFormat="false" ht="12.75" hidden="false" customHeight="false" outlineLevel="0" collapsed="false">
      <c r="T521" s="7"/>
      <c r="V521" s="7"/>
    </row>
    <row r="522" customFormat="false" ht="12.75" hidden="false" customHeight="false" outlineLevel="0" collapsed="false">
      <c r="T522" s="7"/>
      <c r="V522" s="7"/>
    </row>
    <row r="523" customFormat="false" ht="12.75" hidden="false" customHeight="false" outlineLevel="0" collapsed="false">
      <c r="T523" s="7"/>
      <c r="V523" s="7"/>
    </row>
    <row r="524" customFormat="false" ht="12.75" hidden="false" customHeight="false" outlineLevel="0" collapsed="false">
      <c r="T524" s="7"/>
      <c r="V524" s="7"/>
    </row>
    <row r="525" customFormat="false" ht="12.75" hidden="false" customHeight="false" outlineLevel="0" collapsed="false">
      <c r="T525" s="7"/>
      <c r="V525" s="7"/>
    </row>
    <row r="526" customFormat="false" ht="12.75" hidden="false" customHeight="false" outlineLevel="0" collapsed="false">
      <c r="T526" s="7"/>
      <c r="V526" s="7"/>
    </row>
    <row r="527" customFormat="false" ht="12.75" hidden="false" customHeight="false" outlineLevel="0" collapsed="false">
      <c r="T527" s="7"/>
      <c r="V527" s="7"/>
    </row>
    <row r="528" customFormat="false" ht="12.75" hidden="false" customHeight="false" outlineLevel="0" collapsed="false">
      <c r="T528" s="7"/>
      <c r="V528" s="7"/>
    </row>
    <row r="529" customFormat="false" ht="12.75" hidden="false" customHeight="false" outlineLevel="0" collapsed="false">
      <c r="T529" s="7"/>
      <c r="V529" s="7"/>
    </row>
    <row r="530" customFormat="false" ht="12.75" hidden="false" customHeight="false" outlineLevel="0" collapsed="false">
      <c r="T530" s="7"/>
      <c r="V530" s="7"/>
    </row>
    <row r="531" customFormat="false" ht="12.75" hidden="false" customHeight="false" outlineLevel="0" collapsed="false">
      <c r="T531" s="7"/>
      <c r="V531" s="7"/>
    </row>
    <row r="532" customFormat="false" ht="12.75" hidden="false" customHeight="false" outlineLevel="0" collapsed="false">
      <c r="T532" s="7"/>
      <c r="V532" s="7"/>
    </row>
    <row r="533" customFormat="false" ht="12.75" hidden="false" customHeight="false" outlineLevel="0" collapsed="false">
      <c r="T533" s="7"/>
      <c r="V533" s="7"/>
    </row>
    <row r="534" customFormat="false" ht="12.75" hidden="false" customHeight="false" outlineLevel="0" collapsed="false">
      <c r="T534" s="7"/>
      <c r="V534" s="7"/>
    </row>
    <row r="535" customFormat="false" ht="12.75" hidden="false" customHeight="false" outlineLevel="0" collapsed="false">
      <c r="T535" s="7"/>
      <c r="V535" s="7"/>
    </row>
    <row r="536" customFormat="false" ht="12.75" hidden="false" customHeight="false" outlineLevel="0" collapsed="false">
      <c r="T536" s="7"/>
      <c r="V536" s="7"/>
    </row>
    <row r="537" customFormat="false" ht="12.75" hidden="false" customHeight="false" outlineLevel="0" collapsed="false">
      <c r="T537" s="7"/>
      <c r="V537" s="7"/>
    </row>
  </sheetData>
  <autoFilter ref="A7:ER350"/>
  <mergeCells count="106">
    <mergeCell ref="C2:O2"/>
    <mergeCell ref="A4:A6"/>
    <mergeCell ref="B4:B6"/>
    <mergeCell ref="C4:C5"/>
    <mergeCell ref="D4:I4"/>
    <mergeCell ref="J4:K5"/>
    <mergeCell ref="L4:M5"/>
    <mergeCell ref="N4:O5"/>
    <mergeCell ref="P4:Q5"/>
    <mergeCell ref="R4:R5"/>
    <mergeCell ref="S4:S5"/>
    <mergeCell ref="T4:T5"/>
    <mergeCell ref="U4:U5"/>
    <mergeCell ref="V4:V6"/>
    <mergeCell ref="W4:W6"/>
    <mergeCell ref="X4:X6"/>
    <mergeCell ref="A8:B8"/>
    <mergeCell ref="A9:B9"/>
    <mergeCell ref="A11:B11"/>
    <mergeCell ref="A13:B13"/>
    <mergeCell ref="A15:B15"/>
    <mergeCell ref="A28:B28"/>
    <mergeCell ref="A34:B34"/>
    <mergeCell ref="A80:B80"/>
    <mergeCell ref="A81:B81"/>
    <mergeCell ref="A82:B82"/>
    <mergeCell ref="A84:B84"/>
    <mergeCell ref="A86:B86"/>
    <mergeCell ref="A88:B88"/>
    <mergeCell ref="A89:B89"/>
    <mergeCell ref="A90:B90"/>
    <mergeCell ref="A92:B92"/>
    <mergeCell ref="A94:B94"/>
    <mergeCell ref="A96:B96"/>
    <mergeCell ref="A97:B97"/>
    <mergeCell ref="A98:B98"/>
    <mergeCell ref="A100:B100"/>
    <mergeCell ref="A102:B102"/>
    <mergeCell ref="A105:B105"/>
    <mergeCell ref="A106:B106"/>
    <mergeCell ref="A107:B107"/>
    <mergeCell ref="A109:B109"/>
    <mergeCell ref="A117:B117"/>
    <mergeCell ref="A140:B140"/>
    <mergeCell ref="A141:B141"/>
    <mergeCell ref="A142:B142"/>
    <mergeCell ref="A144:B144"/>
    <mergeCell ref="A147:B147"/>
    <mergeCell ref="A161:B161"/>
    <mergeCell ref="A162:B162"/>
    <mergeCell ref="A163:B163"/>
    <mergeCell ref="A165:B165"/>
    <mergeCell ref="A168:B168"/>
    <mergeCell ref="A172:B172"/>
    <mergeCell ref="A173:B173"/>
    <mergeCell ref="A174:B174"/>
    <mergeCell ref="A176:B176"/>
    <mergeCell ref="A180:B180"/>
    <mergeCell ref="A183:B183"/>
    <mergeCell ref="A184:B184"/>
    <mergeCell ref="A185:B185"/>
    <mergeCell ref="A186:B186"/>
    <mergeCell ref="A188:B188"/>
    <mergeCell ref="A190:B190"/>
    <mergeCell ref="A191:B191"/>
    <mergeCell ref="A192:B192"/>
    <mergeCell ref="A194:B194"/>
    <mergeCell ref="A196:B196"/>
    <mergeCell ref="A207:B207"/>
    <mergeCell ref="A208:B208"/>
    <mergeCell ref="A209:B209"/>
    <mergeCell ref="A211:B211"/>
    <mergeCell ref="A219:B219"/>
    <mergeCell ref="A240:B240"/>
    <mergeCell ref="A241:B241"/>
    <mergeCell ref="A242:B242"/>
    <mergeCell ref="A244:B244"/>
    <mergeCell ref="A246:B246"/>
    <mergeCell ref="A252:B252"/>
    <mergeCell ref="A253:B253"/>
    <mergeCell ref="A254:B254"/>
    <mergeCell ref="A256:B256"/>
    <mergeCell ref="A258:B258"/>
    <mergeCell ref="A260:B260"/>
    <mergeCell ref="A261:B261"/>
    <mergeCell ref="A262:B262"/>
    <mergeCell ref="A264:B264"/>
    <mergeCell ref="A268:B268"/>
    <mergeCell ref="A269:B269"/>
    <mergeCell ref="A270:B270"/>
    <mergeCell ref="A277:B277"/>
    <mergeCell ref="A285:B285"/>
    <mergeCell ref="A296:B296"/>
    <mergeCell ref="A297:B297"/>
    <mergeCell ref="A298:B298"/>
    <mergeCell ref="A314:B314"/>
    <mergeCell ref="A331:B331"/>
    <mergeCell ref="A338:B338"/>
    <mergeCell ref="A339:B339"/>
    <mergeCell ref="A340:B340"/>
    <mergeCell ref="A342:B342"/>
    <mergeCell ref="A344:B344"/>
    <mergeCell ref="A346:B346"/>
    <mergeCell ref="A347:B347"/>
    <mergeCell ref="A348:B348"/>
    <mergeCell ref="A349:B34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LibreOffice/6.4.7.2$Linux_X86_64 LibreOffice_project/72d9d5113b23a0ed474720f9d366fcde9a2744dd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2015-02-13T06:01:09Z</dcterms:created>
  <dc:creator>System</dc:creator>
  <dc:description/>
  <dc:language>ru-RU</dc:language>
  <cp:lastModifiedBy/>
  <cp:lastPrinted>2023-12-20T16:57:04Z</cp:lastPrinted>
  <dcterms:modified xsi:type="dcterms:W3CDTF">2023-12-20T17:18:02Z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